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11595" activeTab="0"/>
  </bookViews>
  <sheets>
    <sheet name="стр.1_4" sheetId="1" r:id="rId1"/>
    <sheet name="стр.5_6" sheetId="2" r:id="rId2"/>
    <sheet name="Сведения" sheetId="3" r:id="rId3"/>
    <sheet name="Возмещение" sheetId="4" r:id="rId4"/>
    <sheet name="Расчеты (обосн) обл.бюд" sheetId="5" r:id="rId5"/>
    <sheet name="Расчеты (обосн) местн.б" sheetId="6" r:id="rId6"/>
    <sheet name="Расч (обосн) субс.на иные цели" sheetId="7" r:id="rId7"/>
    <sheet name="Расчеты (обосн) платные услуги" sheetId="8" r:id="rId8"/>
    <sheet name="Расчеты (обосн) родит.плата" sheetId="9" r:id="rId9"/>
    <sheet name="Расчеты (обосн) добр.пожерт" sheetId="10" r:id="rId10"/>
    <sheet name="Расчеты (обосн) аренда" sheetId="11" r:id="rId11"/>
    <sheet name="Расчеты (обосн) возмещение ком." sheetId="12" r:id="rId12"/>
    <sheet name="Лист1" sheetId="13" r:id="rId13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6">'Расч (обосн) субс.на иные цели'!$A$1:$J$65</definedName>
    <definedName name="_xlnm.Print_Area" localSheetId="4">'Расчеты (обосн) обл.бюд'!$A$1:$J$89</definedName>
    <definedName name="_xlnm.Print_Area" localSheetId="2">'Сведения'!$A$1:$FK$49</definedName>
    <definedName name="_xlnm.Print_Area" localSheetId="0">'стр.1_4'!$A$1:$DJ$150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<sst xmlns="http://schemas.openxmlformats.org/spreadsheetml/2006/main" count="2166" uniqueCount="713">
  <si>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</si>
  <si>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</si>
  <si>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</si>
  <si>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</si>
  <si>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</si>
  <si>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</si>
  <si>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</si>
  <si>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</si>
  <si>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</si>
  <si>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</si>
  <si>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</si>
  <si>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</si>
  <si>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</si>
  <si>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</si>
  <si>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</si>
  <si>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</si>
  <si>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</si>
  <si>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</si>
  <si>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</si>
  <si>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</si>
  <si>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</si>
  <si>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</si>
  <si>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</si>
  <si>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</si>
  <si>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</si>
  <si>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</si>
  <si>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</si>
  <si>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</si>
  <si>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</si>
  <si>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</si>
  <si>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</si>
  <si>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</si>
  <si>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</si>
  <si>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</si>
  <si>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</si>
  <si>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</si>
  <si>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</si>
  <si>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</si>
  <si>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</si>
  <si>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</si>
  <si>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</si>
  <si>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</si>
  <si>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</si>
  <si>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</si>
  <si>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</si>
  <si>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</si>
  <si>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</si>
  <si>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</si>
  <si>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</si>
  <si>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</si>
  <si>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</si>
  <si>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</si>
  <si>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</si>
  <si>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</si>
  <si>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</si>
  <si>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</si>
  <si>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</si>
  <si>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</si>
  <si>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</si>
  <si>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</si>
  <si>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</si>
  <si>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</si>
  <si>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</si>
  <si>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</si>
  <si>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</si>
  <si>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</si>
  <si>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</si>
  <si>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</si>
  <si>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</si>
  <si>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</si>
  <si>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</si>
  <si>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</si>
  <si>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</si>
  <si>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</si>
  <si>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</si>
  <si>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</si>
  <si>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</si>
  <si>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</si>
  <si>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</si>
  <si>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</si>
  <si>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</si>
  <si>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</si>
  <si>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</si>
  <si>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</si>
  <si>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</si>
  <si>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</si>
  <si>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</si>
  <si>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</si>
  <si>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</si>
  <si>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</si>
  <si>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</si>
  <si>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</si>
  <si>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</si>
  <si>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</si>
  <si>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</si>
  <si>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</si>
  <si>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</si>
  <si>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</si>
  <si>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</si>
  <si>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</si>
  <si>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</si>
  <si>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</si>
  <si>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</si>
  <si>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</si>
  <si>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</si>
  <si>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</si>
  <si>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</si>
  <si>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</si>
  <si>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</si>
  <si>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</si>
  <si>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</si>
  <si>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</si>
  <si>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</si>
  <si>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</si>
  <si>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</si>
  <si>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</si>
  <si>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</si>
  <si>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</si>
  <si>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</si>
  <si>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</si>
  <si>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</si>
  <si>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</si>
  <si>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</si>
  <si>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</si>
  <si>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</si>
  <si>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</si>
  <si>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</si>
  <si>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</si>
  <si>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</si>
  <si>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</si>
  <si>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</si>
  <si>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</si>
  <si>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</si>
  <si>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</si>
  <si>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</si>
  <si>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</si>
  <si>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</si>
  <si>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</si>
  <si>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</si>
  <si>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</si>
  <si>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</si>
  <si>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</si>
  <si>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</si>
  <si>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</si>
  <si>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</si>
  <si>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</si>
  <si>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</si>
  <si>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</si>
  <si>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</si>
  <si>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</si>
  <si>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</si>
  <si>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</si>
  <si>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</si>
  <si>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</si>
  <si>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</si>
  <si>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</si>
  <si>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</si>
  <si>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</si>
  <si>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</si>
  <si>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</si>
  <si>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</si>
  <si>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</si>
  <si>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</si>
  <si>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</si>
  <si>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</si>
  <si>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</si>
  <si>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</si>
  <si>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</si>
  <si>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</si>
  <si>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</si>
  <si>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</si>
  <si>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</si>
  <si>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</si>
  <si>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</si>
  <si>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</si>
  <si>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</si>
  <si>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</si>
  <si>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</si>
  <si>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</si>
  <si>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</si>
  <si>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</si>
  <si>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</si>
  <si>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</si>
  <si>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</si>
  <si>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</si>
  <si>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</si>
  <si>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</si>
  <si>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227</t>
  </si>
  <si>
    <t>228</t>
  </si>
  <si>
    <t>342</t>
  </si>
  <si>
    <t>345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</si>
  <si>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</si>
  <si>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</si>
  <si>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</si>
  <si>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</si>
  <si>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</si>
  <si>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</si>
  <si>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</si>
  <si>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</si>
  <si>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</si>
  <si>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</si>
  <si>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</si>
  <si>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</si>
  <si>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</si>
  <si>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</si>
  <si>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</si>
  <si>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</si>
  <si>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</si>
  <si>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</si>
  <si>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</si>
  <si>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</si>
  <si>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</si>
  <si>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</si>
  <si>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</si>
  <si>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</si>
  <si>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</si>
  <si>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</si>
  <si>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</si>
  <si>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</si>
  <si>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</si>
  <si>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</si>
  <si>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</si>
  <si>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</si>
  <si>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</si>
  <si>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</si>
  <si>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</si>
  <si>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</si>
  <si>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</si>
  <si>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</si>
  <si>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</si>
  <si>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</si>
  <si>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</si>
  <si>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</si>
  <si>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</si>
  <si>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</si>
  <si>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</si>
  <si>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</si>
  <si>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</si>
  <si>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</si>
  <si>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</si>
  <si>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</si>
  <si>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</si>
  <si>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</si>
  <si>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</si>
  <si>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</si>
  <si>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</si>
  <si>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</si>
  <si>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</si>
  <si>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</si>
  <si>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</si>
  <si>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</si>
  <si>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</si>
  <si>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</si>
  <si>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</si>
  <si>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</si>
  <si>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</si>
  <si>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</si>
  <si>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</si>
  <si>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</si>
  <si>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</si>
  <si>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</si>
  <si>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</si>
  <si>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</si>
  <si>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</si>
  <si>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</si>
  <si>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</si>
  <si>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</si>
  <si>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</si>
  <si>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</si>
  <si>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</si>
  <si>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</si>
  <si>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</si>
  <si>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</si>
  <si>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</si>
  <si>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</si>
  <si>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</si>
  <si>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</si>
  <si>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</si>
  <si>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</si>
  <si>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</si>
  <si>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</si>
  <si>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</si>
  <si>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</si>
  <si>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</si>
  <si>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</si>
  <si>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</si>
  <si>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</si>
  <si>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</si>
  <si>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</si>
  <si>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</si>
  <si>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</si>
  <si>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</si>
  <si>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</si>
  <si>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</si>
  <si>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</si>
  <si>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</si>
  <si>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</si>
  <si>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</si>
  <si>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</si>
  <si>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</si>
  <si>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</si>
  <si>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</si>
  <si>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</si>
  <si>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</si>
  <si>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</si>
  <si>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</si>
  <si>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</si>
  <si>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</si>
  <si>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</si>
  <si>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</si>
  <si>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</si>
  <si>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</si>
  <si>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</si>
  <si>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</si>
  <si>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</si>
  <si>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</si>
  <si>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</si>
  <si>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</si>
  <si>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</si>
  <si>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</si>
  <si>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</si>
  <si>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</si>
  <si>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</si>
  <si>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</si>
  <si>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</si>
  <si>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</si>
  <si>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</si>
  <si>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</si>
  <si>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</si>
  <si>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</si>
  <si>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</si>
  <si>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</si>
  <si>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</si>
  <si>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</si>
  <si>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</si>
  <si>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</si>
  <si>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</si>
  <si>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</si>
  <si>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</si>
  <si>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</si>
  <si>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</si>
  <si>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</si>
  <si>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</si>
  <si>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</si>
  <si>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</si>
  <si>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</si>
  <si>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</si>
  <si>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</si>
  <si>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</si>
  <si>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</si>
  <si>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</si>
  <si>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</si>
  <si>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>Средства обучения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</si>
  <si>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</si>
  <si>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</si>
  <si>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</si>
  <si>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</si>
  <si>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</si>
  <si>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</si>
  <si>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</si>
  <si>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</si>
  <si>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</si>
  <si>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</si>
  <si>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</si>
  <si>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</si>
  <si>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</si>
  <si>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</si>
  <si>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</si>
  <si>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</si>
  <si>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</si>
  <si>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</si>
  <si>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</si>
  <si>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</si>
  <si>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</si>
  <si>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</si>
  <si>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</si>
  <si>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</si>
  <si>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</si>
  <si>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</si>
  <si>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</si>
  <si>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</si>
  <si>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</si>
  <si>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</si>
  <si>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</si>
  <si>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</si>
  <si>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</si>
  <si>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</si>
  <si>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</si>
  <si>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</si>
  <si>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</si>
  <si>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</si>
  <si>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</si>
  <si>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</si>
  <si>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</si>
  <si>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</si>
  <si>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</si>
  <si>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</si>
  <si>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</si>
  <si>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</si>
  <si>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</si>
  <si>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</si>
  <si>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</si>
  <si>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</si>
  <si>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</si>
  <si>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</si>
  <si>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</si>
  <si>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</si>
  <si>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</si>
  <si>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</si>
  <si>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</si>
  <si>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</si>
  <si>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</si>
  <si>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</si>
  <si>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</si>
  <si>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</si>
  <si>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</si>
  <si>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</si>
  <si>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</si>
  <si>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</si>
  <si>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</si>
  <si>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</si>
  <si>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</si>
  <si>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</si>
  <si>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</si>
  <si>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</si>
  <si>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</si>
  <si>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</si>
  <si>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</si>
  <si>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</si>
  <si>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</si>
  <si>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</si>
  <si>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</si>
  <si>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</si>
  <si>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</si>
  <si>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</si>
  <si>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</si>
  <si>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</si>
  <si>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</si>
  <si>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</si>
  <si>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</si>
  <si>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</si>
  <si>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</si>
  <si>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</si>
  <si>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</si>
  <si>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</si>
  <si>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</si>
  <si>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</si>
  <si>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</si>
  <si>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</si>
  <si>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</si>
  <si>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</si>
  <si>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</si>
  <si>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</si>
  <si>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</si>
  <si>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</si>
  <si>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</si>
  <si>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</si>
  <si>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</si>
  <si>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</si>
  <si>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</si>
  <si>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</si>
  <si>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</si>
  <si>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</si>
  <si>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</si>
  <si>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</si>
  <si>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</si>
  <si>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</si>
  <si>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</si>
  <si>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</si>
  <si>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</si>
  <si>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</si>
  <si>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</si>
  <si>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</si>
  <si>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</si>
  <si>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</si>
  <si>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</si>
  <si>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</si>
  <si>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</si>
  <si>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</si>
  <si>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</si>
  <si>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</si>
  <si>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</si>
  <si>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</si>
  <si>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</si>
  <si>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</si>
  <si>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</si>
  <si>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</si>
  <si>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</si>
  <si>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</si>
  <si>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</si>
  <si>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</si>
  <si>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</si>
  <si>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</si>
  <si>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</si>
  <si>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</si>
  <si>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</si>
  <si>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</si>
  <si>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</si>
  <si>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</si>
  <si>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</si>
  <si>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</si>
  <si>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</si>
  <si>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</si>
  <si>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</si>
  <si>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</si>
  <si>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</si>
  <si>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</si>
  <si>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</si>
  <si>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</si>
  <si>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</si>
  <si>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</si>
  <si>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</si>
  <si>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</si>
  <si>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</si>
  <si>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</si>
  <si>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</si>
  <si>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</si>
  <si>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</si>
  <si>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</si>
  <si>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</si>
  <si>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</si>
  <si>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</si>
  <si>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</si>
  <si>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10. Налоги, пошлины и сборы КОСГУ 291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</si>
  <si>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</si>
  <si>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</si>
  <si>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</si>
  <si>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</si>
  <si>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</si>
  <si>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</si>
  <si>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</si>
  <si>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</si>
  <si>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</si>
  <si>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</si>
  <si>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</si>
  <si>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</si>
  <si>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</si>
  <si>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6. Налоги, пошлины и сборы КОСГУ 291</t>
  </si>
  <si>
    <t>7. Увеличение стоимости основных средств КОСГУ 310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</si>
  <si>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</si>
  <si>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</si>
  <si>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</si>
  <si>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</si>
  <si>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</si>
  <si>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</si>
  <si>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</si>
  <si>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</si>
  <si>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</si>
  <si>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</si>
  <si>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</si>
  <si>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</si>
  <si>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</si>
  <si>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</si>
  <si>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</si>
  <si>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</si>
  <si>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150</t>
  </si>
  <si>
    <t>152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</si>
  <si>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</si>
  <si>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</si>
  <si>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</si>
  <si>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</si>
  <si>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</si>
  <si>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</si>
  <si>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</si>
  <si>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</si>
  <si>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</si>
  <si>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</si>
  <si>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</si>
  <si>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</si>
  <si>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</si>
  <si>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</si>
  <si>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</si>
  <si>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</si>
  <si>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</si>
  <si>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</si>
  <si>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</si>
  <si>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</si>
  <si>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</si>
  <si>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</si>
  <si>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</si>
  <si>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</si>
  <si>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</si>
  <si>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</si>
  <si>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</si>
  <si>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</si>
  <si>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</si>
  <si>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</si>
  <si>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</si>
  <si>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</si>
  <si>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</si>
  <si>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</si>
  <si>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</si>
  <si>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</si>
  <si>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20</t>
  </si>
  <si>
    <t>21</t>
  </si>
  <si>
    <t>22</t>
  </si>
  <si>
    <t>Хозяйственные материалы</t>
  </si>
  <si>
    <t>шт</t>
  </si>
  <si>
    <t>гл.бухгалтер</t>
  </si>
  <si>
    <t>Программное обеспечение</t>
  </si>
  <si>
    <t>кол-во</t>
  </si>
  <si>
    <t>4. Прочие работы, услуги КОСГУ 266</t>
  </si>
  <si>
    <t>Приобретение материалов</t>
  </si>
  <si>
    <t>Моющие средства</t>
  </si>
  <si>
    <t>Канцелярские товары</t>
  </si>
  <si>
    <t>Комплектующие к оргтехнике</t>
  </si>
  <si>
    <t>Посуда</t>
  </si>
  <si>
    <t>Электропринадлежности (лампочки, стартеры)</t>
  </si>
  <si>
    <t>Обслуживание веб-сайта</t>
  </si>
  <si>
    <t>Договор</t>
  </si>
  <si>
    <t>января</t>
  </si>
  <si>
    <t>380101001</t>
  </si>
  <si>
    <t>60701000000000007</t>
  </si>
  <si>
    <t>000000000</t>
  </si>
  <si>
    <t>60701061017301001</t>
  </si>
  <si>
    <t>6ОБ001000</t>
  </si>
  <si>
    <t>60701061010000101</t>
  </si>
  <si>
    <t>6МБ001000</t>
  </si>
  <si>
    <t>60701000000000004</t>
  </si>
  <si>
    <t>0000000000</t>
  </si>
  <si>
    <t>60701000000000015</t>
  </si>
  <si>
    <t xml:space="preserve">1)Питание детей льготной категории </t>
  </si>
  <si>
    <t>60701061010000202</t>
  </si>
  <si>
    <t>266</t>
  </si>
  <si>
    <t xml:space="preserve">3 дня в счет работадателя </t>
  </si>
  <si>
    <t>Л.И. Лысак</t>
  </si>
  <si>
    <t>27265809</t>
  </si>
  <si>
    <t>25703000</t>
  </si>
  <si>
    <t xml:space="preserve">Муниципальный </t>
  </si>
  <si>
    <t>Управление образования Ангарского городского округа</t>
  </si>
  <si>
    <t>руб.</t>
  </si>
  <si>
    <t>Питание детей льготной категории учреждений дошкольного образования</t>
  </si>
  <si>
    <t>на начало 2020</t>
  </si>
  <si>
    <t>Заведующий</t>
  </si>
  <si>
    <t>МБДОУ детский сад № 44 "Веснушки"</t>
  </si>
  <si>
    <t>3801014410</t>
  </si>
  <si>
    <t>344</t>
  </si>
  <si>
    <t>2614</t>
  </si>
  <si>
    <t>2615</t>
  </si>
  <si>
    <t>2616</t>
  </si>
  <si>
    <t>2617</t>
  </si>
  <si>
    <t>341</t>
  </si>
  <si>
    <t>Доходы от компенсации затрат</t>
  </si>
  <si>
    <t>Четверикова Е.И.</t>
  </si>
  <si>
    <t>Перминова Н.А.</t>
  </si>
  <si>
    <t>Л.И.Лысак</t>
  </si>
  <si>
    <t>530781</t>
  </si>
  <si>
    <t>МБДОУ № 44</t>
  </si>
  <si>
    <t>Стройматериалы</t>
  </si>
  <si>
    <t>МБДОУ  № 44</t>
  </si>
  <si>
    <t>Соглашение № 173</t>
  </si>
  <si>
    <t>Перенос модема</t>
  </si>
  <si>
    <t>4. Услуги, работы для целей капитальных вложений КОСГУ 228</t>
  </si>
  <si>
    <t>Монтаж оборудования</t>
  </si>
  <si>
    <t>Мебель</t>
  </si>
  <si>
    <t>8. Увеличение стоимости продуктов питания КОСГУ 342</t>
  </si>
  <si>
    <t>Вода питьевая</t>
  </si>
  <si>
    <t>Фиточай</t>
  </si>
  <si>
    <t>8. Увеличение стоимости медикаментов КОСГУ 341</t>
  </si>
  <si>
    <t>Медикаменты</t>
  </si>
  <si>
    <t>Строительные материалы</t>
  </si>
  <si>
    <t>3801014410/380101001</t>
  </si>
  <si>
    <t>МБДОУ детский сад № 44</t>
  </si>
  <si>
    <t>Реализация основных общеобразовательных программ дошкольного образования</t>
  </si>
  <si>
    <t>6МБ000000</t>
  </si>
  <si>
    <t>2)Ремонт, замена, государственная поверка приборов учета, доукомплектация приборов учета тепловой энергии, ремонт тепловых узлов</t>
  </si>
  <si>
    <t>заведующий</t>
  </si>
  <si>
    <t>Приобретение стройматериалов</t>
  </si>
  <si>
    <t>60701000000000003</t>
  </si>
  <si>
    <t>853</t>
  </si>
  <si>
    <t>292</t>
  </si>
  <si>
    <t>Оборудование</t>
  </si>
  <si>
    <t>финансовые активы</t>
  </si>
  <si>
    <t>2115</t>
  </si>
  <si>
    <t>13</t>
  </si>
  <si>
    <t>6МБ101113</t>
  </si>
  <si>
    <t>247</t>
  </si>
  <si>
    <t>23</t>
  </si>
  <si>
    <t>1. Код субсидии ___6МБ101113___ - Питание детей льготной категории</t>
  </si>
  <si>
    <t>53-07-81</t>
  </si>
  <si>
    <t>Поверка приборов учета</t>
  </si>
  <si>
    <t>2.Код субсидии  6МБ101116 - Обучение специалистов (гигиеническое обучение, обучение по охране труда и прочее)</t>
  </si>
  <si>
    <t>Прочие расходы</t>
  </si>
  <si>
    <t>Хоз.материалы</t>
  </si>
  <si>
    <t>3) Обучение специалистов</t>
  </si>
  <si>
    <t>Противопожарные мероприятия</t>
  </si>
  <si>
    <t xml:space="preserve">целевые субсидии (субсидии на иные цели) </t>
  </si>
  <si>
    <t>2.Код субсидии  6МБ101118 - Противопожарные мероприятия</t>
  </si>
  <si>
    <t>Содержание имущества</t>
  </si>
  <si>
    <t>Медведева М.Ю.</t>
  </si>
  <si>
    <t>11</t>
  </si>
  <si>
    <t>октября</t>
  </si>
  <si>
    <t>09.06.2021</t>
  </si>
  <si>
    <t>Ремонт катриджей</t>
  </si>
  <si>
    <t>1514</t>
  </si>
  <si>
    <t>1515</t>
  </si>
  <si>
    <t>1516</t>
  </si>
  <si>
    <t>1517</t>
  </si>
  <si>
    <t>1518</t>
  </si>
  <si>
    <t>13.01.2022</t>
  </si>
  <si>
    <t>2022г.</t>
  </si>
  <si>
    <t>706</t>
  </si>
  <si>
    <t>6МБ101109</t>
  </si>
  <si>
    <t>53-72-04</t>
  </si>
  <si>
    <t>24</t>
  </si>
  <si>
    <t>Компенсация затрат</t>
  </si>
  <si>
    <t>2. Питание сотрудников КОСГУ 342</t>
  </si>
  <si>
    <t>питание сотрудников</t>
  </si>
  <si>
    <t>главный бухгалтер</t>
  </si>
  <si>
    <t>53-04-72</t>
  </si>
  <si>
    <t>на 20 22   год и плановый период 2023   и 2024   годов</t>
  </si>
  <si>
    <t>остаток</t>
  </si>
  <si>
    <t>Остаток на 01.01.2022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</si>
</sst>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[$-FC19]d\ mmmm\ yyyy\ &quot;г.&quot;"/>
  </numFmts>
  <fonts count="9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0" fillId="21" borderId="0" applyNumberFormat="0" applyBorder="0" applyAlignment="0" applyProtection="0"/>
    <xf numFmtId="0" fontId="66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0" fillId="25" borderId="0" applyNumberFormat="0" applyBorder="0" applyAlignment="0" applyProtection="0"/>
    <xf numFmtId="0" fontId="66" fillId="26" borderId="0" applyNumberFormat="0" applyBorder="0" applyAlignment="0" applyProtection="0"/>
    <xf numFmtId="0" fontId="20" fillId="27" borderId="0" applyNumberFormat="0" applyBorder="0" applyAlignment="0" applyProtection="0"/>
    <xf numFmtId="0" fontId="66" fillId="28" borderId="0" applyNumberFormat="0" applyBorder="0" applyAlignment="0" applyProtection="0"/>
    <xf numFmtId="0" fontId="20" fillId="29" borderId="0" applyNumberFormat="0" applyBorder="0" applyAlignment="0" applyProtection="0"/>
    <xf numFmtId="0" fontId="66" fillId="30" borderId="0" applyNumberFormat="0" applyBorder="0" applyAlignment="0" applyProtection="0"/>
    <xf numFmtId="0" fontId="20" fillId="31" borderId="0" applyNumberFormat="0" applyBorder="0" applyAlignment="0" applyProtection="0"/>
    <xf numFmtId="0" fontId="67" fillId="32" borderId="1" applyNumberFormat="0" applyAlignment="0" applyProtection="0"/>
    <xf numFmtId="0" fontId="21" fillId="33" borderId="2" applyNumberFormat="0" applyAlignment="0" applyProtection="0"/>
    <xf numFmtId="0" fontId="68" fillId="34" borderId="3" applyNumberFormat="0" applyAlignment="0" applyProtection="0"/>
    <xf numFmtId="0" fontId="22" fillId="35" borderId="4" applyNumberFormat="0" applyAlignment="0" applyProtection="0"/>
    <xf numFmtId="0" fontId="69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24" fillId="0" borderId="6" applyNumberFormat="0" applyFill="0" applyAlignment="0" applyProtection="0"/>
    <xf numFmtId="0" fontId="71" fillId="0" borderId="7" applyNumberFormat="0" applyFill="0" applyAlignment="0" applyProtection="0"/>
    <xf numFmtId="0" fontId="25" fillId="0" borderId="8" applyNumberFormat="0" applyFill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36" borderId="13" applyNumberFormat="0" applyAlignment="0" applyProtection="0"/>
    <xf numFmtId="0" fontId="28" fillId="37" borderId="14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30" fillId="39" borderId="0" applyNumberFormat="0" applyBorder="0" applyAlignment="0" applyProtection="0"/>
    <xf numFmtId="0" fontId="65" fillId="0" borderId="0">
      <alignment/>
      <protection/>
    </xf>
    <xf numFmtId="0" fontId="7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31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79" fillId="0" borderId="17" applyNumberFormat="0" applyFill="0" applyAlignment="0" applyProtection="0"/>
    <xf numFmtId="0" fontId="33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4" borderId="0" applyNumberFormat="0" applyBorder="0" applyAlignment="0" applyProtection="0"/>
    <xf numFmtId="0" fontId="35" fillId="45" borderId="0" applyNumberFormat="0" applyBorder="0" applyAlignment="0" applyProtection="0"/>
  </cellStyleXfs>
  <cellXfs count="7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2" fillId="0" borderId="0" xfId="70" applyFont="1">
      <alignment/>
      <protection/>
    </xf>
    <xf numFmtId="0" fontId="83" fillId="0" borderId="0" xfId="70" applyFont="1">
      <alignment/>
      <protection/>
    </xf>
    <xf numFmtId="0" fontId="83" fillId="46" borderId="0" xfId="70" applyFont="1" applyFill="1">
      <alignment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5" fillId="0" borderId="0" xfId="70" applyFont="1">
      <alignment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0" fontId="83" fillId="0" borderId="28" xfId="70" applyFont="1" applyBorder="1" applyAlignment="1">
      <alignment wrapText="1"/>
      <protection/>
    </xf>
    <xf numFmtId="0" fontId="83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6" fillId="46" borderId="28" xfId="70" applyNumberFormat="1" applyFont="1" applyFill="1" applyBorder="1">
      <alignment/>
      <protection/>
    </xf>
    <xf numFmtId="173" fontId="83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3" fillId="0" borderId="28" xfId="70" applyFont="1" applyBorder="1" applyAlignment="1">
      <alignment horizontal="center"/>
      <protection/>
    </xf>
    <xf numFmtId="4" fontId="83" fillId="3" borderId="28" xfId="70" applyNumberFormat="1" applyFont="1" applyFill="1" applyBorder="1">
      <alignment/>
      <protection/>
    </xf>
    <xf numFmtId="0" fontId="83" fillId="0" borderId="28" xfId="70" applyFont="1" applyBorder="1">
      <alignment/>
      <protection/>
    </xf>
    <xf numFmtId="4" fontId="87" fillId="3" borderId="28" xfId="70" applyNumberFormat="1" applyFont="1" applyFill="1" applyBorder="1" applyAlignment="1">
      <alignment/>
      <protection/>
    </xf>
    <xf numFmtId="0" fontId="84" fillId="0" borderId="42" xfId="70" applyFont="1" applyBorder="1" applyAlignment="1">
      <alignment horizontal="left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9" fillId="0" borderId="0" xfId="70" applyFont="1">
      <alignment/>
      <protection/>
    </xf>
    <xf numFmtId="0" fontId="89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3" fillId="3" borderId="28" xfId="70" applyNumberFormat="1" applyFont="1" applyFill="1" applyBorder="1" applyAlignment="1">
      <alignment horizontal="right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5" fillId="0" borderId="42" xfId="70" applyFont="1" applyBorder="1" applyAlignment="1">
      <alignment horizontal="left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90" fillId="0" borderId="28" xfId="70" applyFont="1" applyBorder="1" applyAlignment="1">
      <alignment wrapText="1"/>
      <protection/>
    </xf>
    <xf numFmtId="0" fontId="90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>
      <alignment/>
      <protection/>
    </xf>
    <xf numFmtId="0" fontId="90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left" vertical="center" wrapText="1"/>
      <protection/>
    </xf>
    <xf numFmtId="0" fontId="89" fillId="0" borderId="42" xfId="70" applyFont="1" applyBorder="1" applyAlignment="1">
      <alignment horizontal="center" wrapText="1"/>
      <protection/>
    </xf>
    <xf numFmtId="0" fontId="89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3" fillId="0" borderId="28" xfId="70" applyNumberFormat="1" applyFont="1" applyBorder="1">
      <alignment/>
      <protection/>
    </xf>
    <xf numFmtId="0" fontId="83" fillId="0" borderId="42" xfId="70" applyFont="1" applyBorder="1" applyAlignment="1">
      <alignment horizontal="center" wrapText="1"/>
      <protection/>
    </xf>
    <xf numFmtId="4" fontId="87" fillId="3" borderId="28" xfId="70" applyNumberFormat="1" applyFont="1" applyFill="1" applyBorder="1">
      <alignment/>
      <protection/>
    </xf>
    <xf numFmtId="2" fontId="83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0" fillId="0" borderId="28" xfId="70" applyNumberFormat="1" applyFont="1" applyBorder="1" applyAlignment="1">
      <alignment horizontal="center"/>
      <protection/>
    </xf>
    <xf numFmtId="16" fontId="83" fillId="0" borderId="28" xfId="70" applyNumberFormat="1" applyFont="1" applyBorder="1" applyAlignment="1">
      <alignment horizontal="center" wrapText="1"/>
      <protection/>
    </xf>
    <xf numFmtId="0" fontId="87" fillId="0" borderId="42" xfId="70" applyFont="1" applyBorder="1" applyAlignment="1">
      <alignment horizontal="left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horizontal="left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 applyAlignment="1">
      <alignment horizontal="right"/>
      <protection/>
    </xf>
    <xf numFmtId="0" fontId="92" fillId="0" borderId="42" xfId="70" applyFont="1" applyBorder="1" applyAlignment="1">
      <alignment horizontal="left" wrapText="1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2" fillId="47" borderId="28" xfId="70" applyFont="1" applyFill="1" applyBorder="1" applyAlignment="1">
      <alignment horizontal="center" vertical="center" wrapText="1"/>
      <protection/>
    </xf>
    <xf numFmtId="0" fontId="94" fillId="0" borderId="0" xfId="70" applyFont="1">
      <alignment/>
      <protection/>
    </xf>
    <xf numFmtId="0" fontId="94" fillId="47" borderId="28" xfId="70" applyFont="1" applyFill="1" applyBorder="1" applyAlignment="1">
      <alignment horizontal="center" vertical="center" wrapText="1"/>
      <protection/>
    </xf>
    <xf numFmtId="0" fontId="89" fillId="46" borderId="0" xfId="70" applyFont="1" applyFill="1">
      <alignment/>
      <protection/>
    </xf>
    <xf numFmtId="0" fontId="89" fillId="0" borderId="31" xfId="70" applyFont="1" applyBorder="1">
      <alignment/>
      <protection/>
    </xf>
    <xf numFmtId="0" fontId="89" fillId="46" borderId="31" xfId="70" applyFont="1" applyFill="1" applyBorder="1">
      <alignment/>
      <protection/>
    </xf>
    <xf numFmtId="0" fontId="89" fillId="0" borderId="0" xfId="70" applyFont="1" applyAlignment="1">
      <alignment horizontal="right"/>
      <protection/>
    </xf>
    <xf numFmtId="0" fontId="95" fillId="0" borderId="0" xfId="70" applyFont="1" applyAlignment="1">
      <alignment horizontal="center"/>
      <protection/>
    </xf>
    <xf numFmtId="0" fontId="96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3" fillId="0" borderId="0" xfId="70" applyFont="1" applyBorder="1">
      <alignment/>
      <protection/>
    </xf>
    <xf numFmtId="0" fontId="83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0" fillId="0" borderId="0" xfId="70" applyFont="1" applyBorder="1">
      <alignment/>
      <protection/>
    </xf>
    <xf numFmtId="0" fontId="90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7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5" xfId="0" applyNumberFormat="1" applyFont="1" applyBorder="1" applyAlignment="1">
      <alignment horizontal="center"/>
    </xf>
    <xf numFmtId="178" fontId="11" fillId="0" borderId="28" xfId="70" applyNumberFormat="1" applyFont="1" applyBorder="1" applyAlignment="1">
      <alignment horizontal="center" wrapText="1"/>
      <protection/>
    </xf>
    <xf numFmtId="2" fontId="38" fillId="0" borderId="28" xfId="70" applyNumberFormat="1" applyFont="1" applyBorder="1">
      <alignment/>
      <protection/>
    </xf>
    <xf numFmtId="4" fontId="44" fillId="48" borderId="28" xfId="70" applyNumberFormat="1" applyFont="1" applyFill="1" applyBorder="1">
      <alignment/>
      <protection/>
    </xf>
    <xf numFmtId="0" fontId="38" fillId="0" borderId="28" xfId="70" applyFont="1" applyBorder="1" applyAlignment="1">
      <alignment horizontal="center"/>
      <protection/>
    </xf>
    <xf numFmtId="4" fontId="38" fillId="46" borderId="28" xfId="70" applyNumberFormat="1" applyFont="1" applyFill="1" applyBorder="1">
      <alignment/>
      <protection/>
    </xf>
    <xf numFmtId="0" fontId="89" fillId="0" borderId="28" xfId="70" applyFont="1" applyBorder="1">
      <alignment/>
      <protection/>
    </xf>
    <xf numFmtId="3" fontId="46" fillId="0" borderId="42" xfId="70" applyNumberFormat="1" applyFont="1" applyBorder="1" applyAlignment="1">
      <alignment horizontal="center" wrapText="1"/>
      <protection/>
    </xf>
    <xf numFmtId="3" fontId="46" fillId="0" borderId="53" xfId="70" applyNumberFormat="1" applyFont="1" applyBorder="1" applyAlignment="1">
      <alignment horizontal="center" wrapText="1"/>
      <protection/>
    </xf>
    <xf numFmtId="4" fontId="46" fillId="0" borderId="42" xfId="70" applyNumberFormat="1" applyFont="1" applyBorder="1" applyAlignment="1">
      <alignment horizontal="center" wrapText="1"/>
      <protection/>
    </xf>
    <xf numFmtId="4" fontId="46" fillId="0" borderId="53" xfId="70" applyNumberFormat="1" applyFont="1" applyBorder="1" applyAlignment="1">
      <alignment horizontal="center" wrapText="1"/>
      <protection/>
    </xf>
    <xf numFmtId="178" fontId="46" fillId="0" borderId="42" xfId="70" applyNumberFormat="1" applyFont="1" applyBorder="1" applyAlignment="1">
      <alignment horizontal="center" wrapText="1"/>
      <protection/>
    </xf>
    <xf numFmtId="178" fontId="46" fillId="0" borderId="53" xfId="70" applyNumberFormat="1" applyFont="1" applyBorder="1" applyAlignment="1">
      <alignment horizontal="center" wrapText="1"/>
      <protection/>
    </xf>
    <xf numFmtId="0" fontId="89" fillId="0" borderId="28" xfId="70" applyFont="1" applyBorder="1" applyAlignment="1">
      <alignment wrapText="1"/>
      <protection/>
    </xf>
    <xf numFmtId="0" fontId="45" fillId="0" borderId="28" xfId="70" applyFont="1" applyBorder="1" applyAlignment="1">
      <alignment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7" fillId="3" borderId="43" xfId="70" applyFont="1" applyFill="1" applyBorder="1" applyAlignment="1">
      <alignment horizontal="right" vertical="center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7" fillId="0" borderId="53" xfId="70" applyFont="1" applyBorder="1" applyAlignment="1">
      <alignment horizontal="left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" fillId="0" borderId="56" xfId="0" applyFont="1" applyBorder="1" applyAlignment="1">
      <alignment horizontal="right" vertical="center" wrapText="1"/>
    </xf>
    <xf numFmtId="0" fontId="84" fillId="0" borderId="0" xfId="70" applyFont="1" applyBorder="1" applyAlignment="1">
      <alignment horizontal="left" wrapText="1"/>
      <protection/>
    </xf>
    <xf numFmtId="4" fontId="90" fillId="49" borderId="28" xfId="70" applyNumberFormat="1" applyFont="1" applyFill="1" applyBorder="1" applyAlignment="1">
      <alignment horizontal="right"/>
      <protection/>
    </xf>
    <xf numFmtId="4" fontId="83" fillId="49" borderId="28" xfId="70" applyNumberFormat="1" applyFont="1" applyFill="1" applyBorder="1" applyAlignment="1">
      <alignment horizontal="right"/>
      <protection/>
    </xf>
    <xf numFmtId="4" fontId="83" fillId="46" borderId="28" xfId="70" applyNumberFormat="1" applyFont="1" applyFill="1" applyBorder="1">
      <alignment/>
      <protection/>
    </xf>
    <xf numFmtId="0" fontId="87" fillId="3" borderId="28" xfId="70" applyFont="1" applyFill="1" applyBorder="1" applyAlignment="1">
      <alignment horizontal="right" vertical="center"/>
      <protection/>
    </xf>
    <xf numFmtId="0" fontId="83" fillId="46" borderId="28" xfId="70" applyFont="1" applyFill="1" applyBorder="1" applyAlignment="1">
      <alignment horizontal="right" vertical="center"/>
      <protection/>
    </xf>
    <xf numFmtId="0" fontId="83" fillId="46" borderId="43" xfId="70" applyFont="1" applyFill="1" applyBorder="1" applyAlignment="1">
      <alignment horizontal="right" vertical="center"/>
      <protection/>
    </xf>
    <xf numFmtId="0" fontId="83" fillId="46" borderId="43" xfId="70" applyFont="1" applyFill="1" applyBorder="1" applyAlignment="1">
      <alignment horizontal="left" vertical="center"/>
      <protection/>
    </xf>
    <xf numFmtId="2" fontId="83" fillId="46" borderId="28" xfId="70" applyNumberFormat="1" applyFont="1" applyFill="1" applyBorder="1" applyAlignment="1">
      <alignment horizontal="right" vertical="center"/>
      <protection/>
    </xf>
    <xf numFmtId="4" fontId="83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5" fillId="0" borderId="0" xfId="70" applyFont="1" applyAlignment="1">
      <alignment horizontal="center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14" fontId="89" fillId="0" borderId="0" xfId="70" applyNumberFormat="1" applyFont="1" applyAlignment="1">
      <alignment horizontal="left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171" fontId="83" fillId="0" borderId="0" xfId="83" applyFont="1" applyAlignment="1">
      <alignment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5" fillId="50" borderId="45" xfId="0" applyNumberFormat="1" applyFont="1" applyFill="1" applyBorder="1" applyAlignment="1" applyProtection="1">
      <alignment horizontal="center"/>
      <protection locked="0"/>
    </xf>
    <xf numFmtId="49" fontId="5" fillId="50" borderId="42" xfId="0" applyNumberFormat="1" applyFont="1" applyFill="1" applyBorder="1" applyAlignment="1" applyProtection="1">
      <alignment horizontal="center"/>
      <protection locked="0"/>
    </xf>
    <xf numFmtId="49" fontId="5" fillId="50" borderId="28" xfId="0" applyNumberFormat="1" applyFont="1" applyFill="1" applyBorder="1" applyAlignment="1" applyProtection="1">
      <alignment horizontal="center"/>
      <protection locked="0"/>
    </xf>
    <xf numFmtId="49" fontId="1" fillId="50" borderId="28" xfId="0" applyNumberFormat="1" applyFont="1" applyFill="1" applyBorder="1" applyAlignment="1" applyProtection="1">
      <alignment horizontal="center"/>
      <protection locked="0"/>
    </xf>
    <xf numFmtId="49" fontId="1" fillId="50" borderId="43" xfId="0" applyNumberFormat="1" applyFont="1" applyFill="1" applyBorder="1" applyAlignment="1">
      <alignment horizontal="center"/>
    </xf>
    <xf numFmtId="49" fontId="1" fillId="50" borderId="42" xfId="0" applyNumberFormat="1" applyFont="1" applyFill="1" applyBorder="1" applyAlignment="1" applyProtection="1">
      <alignment horizontal="center"/>
      <protection locked="0"/>
    </xf>
    <xf numFmtId="0" fontId="87" fillId="3" borderId="42" xfId="70" applyFont="1" applyFill="1" applyBorder="1" applyAlignment="1">
      <alignment horizontal="right" vertical="center"/>
      <protection/>
    </xf>
    <xf numFmtId="0" fontId="83" fillId="3" borderId="28" xfId="70" applyFont="1" applyFill="1" applyBorder="1" applyAlignment="1">
      <alignment horizontal="right" vertical="center"/>
      <protection/>
    </xf>
    <xf numFmtId="0" fontId="83" fillId="3" borderId="28" xfId="70" applyFont="1" applyFill="1" applyBorder="1" applyAlignment="1">
      <alignment horizontal="left" vertical="center"/>
      <protection/>
    </xf>
    <xf numFmtId="14" fontId="89" fillId="0" borderId="0" xfId="70" applyNumberFormat="1" applyFont="1">
      <alignment/>
      <protection/>
    </xf>
    <xf numFmtId="0" fontId="8" fillId="0" borderId="28" xfId="0" applyFont="1" applyBorder="1" applyAlignment="1">
      <alignment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2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1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62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left" wrapText="1" indent="2"/>
      <protection locked="0"/>
    </xf>
    <xf numFmtId="0" fontId="5" fillId="0" borderId="43" xfId="0" applyNumberFormat="1" applyFont="1" applyBorder="1" applyAlignment="1" applyProtection="1">
      <alignment horizontal="left" wrapText="1" indent="2"/>
      <protection locked="0"/>
    </xf>
    <xf numFmtId="0" fontId="5" fillId="0" borderId="59" xfId="0" applyNumberFormat="1" applyFont="1" applyBorder="1" applyAlignment="1" applyProtection="1">
      <alignment horizontal="left" wrapText="1" indent="2"/>
      <protection locked="0"/>
    </xf>
    <xf numFmtId="4" fontId="5" fillId="0" borderId="42" xfId="0" applyNumberFormat="1" applyFont="1" applyBorder="1" applyAlignment="1" applyProtection="1">
      <alignment horizontal="center"/>
      <protection locked="0"/>
    </xf>
    <xf numFmtId="4" fontId="5" fillId="0" borderId="43" xfId="0" applyNumberFormat="1" applyFont="1" applyBorder="1" applyAlignment="1" applyProtection="1">
      <alignment horizontal="center"/>
      <protection locked="0"/>
    </xf>
    <xf numFmtId="4" fontId="5" fillId="0" borderId="53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59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0" fontId="5" fillId="50" borderId="28" xfId="0" applyNumberFormat="1" applyFont="1" applyFill="1" applyBorder="1" applyAlignment="1" applyProtection="1">
      <alignment horizontal="left"/>
      <protection locked="0"/>
    </xf>
    <xf numFmtId="0" fontId="5" fillId="50" borderId="42" xfId="0" applyNumberFormat="1" applyFont="1" applyFill="1" applyBorder="1" applyAlignment="1" applyProtection="1">
      <alignment horizontal="left"/>
      <protection locked="0"/>
    </xf>
    <xf numFmtId="4" fontId="5" fillId="50" borderId="28" xfId="0" applyNumberFormat="1" applyFont="1" applyFill="1" applyBorder="1" applyAlignment="1" applyProtection="1">
      <alignment horizontal="center"/>
      <protection locked="0"/>
    </xf>
    <xf numFmtId="4" fontId="1" fillId="0" borderId="62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59" xfId="0" applyNumberFormat="1" applyFont="1" applyFill="1" applyBorder="1" applyAlignment="1" applyProtection="1">
      <alignment horizontal="left" wrapText="1" indent="3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7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3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64" xfId="0" applyNumberFormat="1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0" fontId="1" fillId="0" borderId="50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4" fontId="1" fillId="0" borderId="5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/>
    </xf>
    <xf numFmtId="0" fontId="1" fillId="0" borderId="70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49" fontId="1" fillId="0" borderId="7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  <protection locked="0"/>
    </xf>
    <xf numFmtId="49" fontId="1" fillId="0" borderId="7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 applyProtection="1">
      <alignment horizontal="center"/>
      <protection locked="0"/>
    </xf>
    <xf numFmtId="4" fontId="1" fillId="0" borderId="53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>
      <alignment horizontal="right"/>
    </xf>
    <xf numFmtId="0" fontId="1" fillId="0" borderId="42" xfId="0" applyNumberFormat="1" applyFont="1" applyBorder="1" applyAlignment="1" applyProtection="1">
      <alignment horizontal="left" wrapText="1" indent="3"/>
      <protection locked="0"/>
    </xf>
    <xf numFmtId="0" fontId="1" fillId="0" borderId="43" xfId="0" applyNumberFormat="1" applyFont="1" applyBorder="1" applyAlignment="1" applyProtection="1">
      <alignment horizontal="left" wrapText="1" indent="3"/>
      <protection locked="0"/>
    </xf>
    <xf numFmtId="0" fontId="1" fillId="0" borderId="59" xfId="0" applyNumberFormat="1" applyFont="1" applyBorder="1" applyAlignment="1" applyProtection="1">
      <alignment horizontal="left" wrapText="1" indent="3"/>
      <protection locked="0"/>
    </xf>
    <xf numFmtId="0" fontId="2" fillId="0" borderId="0" xfId="0" applyNumberFormat="1" applyFont="1" applyBorder="1" applyAlignment="1">
      <alignment horizontal="center" vertical="top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 applyProtection="1">
      <alignment horizontal="left" wrapText="1" indent="3"/>
      <protection locked="0"/>
    </xf>
    <xf numFmtId="0" fontId="5" fillId="0" borderId="43" xfId="0" applyNumberFormat="1" applyFont="1" applyBorder="1" applyAlignment="1" applyProtection="1">
      <alignment horizontal="left" wrapText="1" indent="3"/>
      <protection locked="0"/>
    </xf>
    <xf numFmtId="0" fontId="5" fillId="0" borderId="59" xfId="0" applyNumberFormat="1" applyFont="1" applyBorder="1" applyAlignment="1" applyProtection="1">
      <alignment horizontal="left" wrapText="1" indent="3"/>
      <protection locked="0"/>
    </xf>
    <xf numFmtId="4" fontId="1" fillId="46" borderId="28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72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4" fontId="1" fillId="0" borderId="52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60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3" xfId="0" applyNumberFormat="1" applyFont="1" applyBorder="1" applyAlignment="1">
      <alignment horizontal="left" indent="4"/>
    </xf>
    <xf numFmtId="49" fontId="1" fillId="0" borderId="7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4" fontId="1" fillId="0" borderId="27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7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80" xfId="0" applyNumberFormat="1" applyFont="1" applyBorder="1" applyAlignment="1">
      <alignment horizontal="center"/>
    </xf>
    <xf numFmtId="0" fontId="1" fillId="0" borderId="81" xfId="0" applyNumberFormat="1" applyFont="1" applyBorder="1" applyAlignment="1">
      <alignment horizontal="center"/>
    </xf>
    <xf numFmtId="0" fontId="3" fillId="0" borderId="82" xfId="0" applyNumberFormat="1" applyFont="1" applyBorder="1" applyAlignment="1">
      <alignment horizontal="center" vertical="top"/>
    </xf>
    <xf numFmtId="0" fontId="3" fillId="0" borderId="83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left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/>
    </xf>
    <xf numFmtId="0" fontId="19" fillId="0" borderId="84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49" fontId="13" fillId="0" borderId="72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68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61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62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60" xfId="0" applyNumberFormat="1" applyFont="1" applyFill="1" applyBorder="1" applyAlignment="1">
      <alignment horizontal="center" vertical="center"/>
    </xf>
    <xf numFmtId="49" fontId="13" fillId="0" borderId="85" xfId="0" applyNumberFormat="1" applyFont="1" applyBorder="1" applyAlignment="1">
      <alignment horizontal="center" vertical="center"/>
    </xf>
    <xf numFmtId="2" fontId="13" fillId="0" borderId="85" xfId="0" applyNumberFormat="1" applyFont="1" applyFill="1" applyBorder="1" applyAlignment="1">
      <alignment horizontal="center" vertical="center"/>
    </xf>
    <xf numFmtId="2" fontId="13" fillId="0" borderId="86" xfId="0" applyNumberFormat="1" applyFont="1" applyFill="1" applyBorder="1" applyAlignment="1">
      <alignment horizontal="center" vertical="center"/>
    </xf>
    <xf numFmtId="2" fontId="13" fillId="0" borderId="87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13" fillId="0" borderId="88" xfId="0" applyNumberFormat="1" applyFont="1" applyFill="1" applyBorder="1" applyAlignment="1">
      <alignment horizontal="center"/>
    </xf>
    <xf numFmtId="0" fontId="13" fillId="0" borderId="53" xfId="0" applyNumberFormat="1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0" fontId="13" fillId="0" borderId="42" xfId="0" applyNumberFormat="1" applyFont="1" applyFill="1" applyBorder="1" applyAlignment="1">
      <alignment horizontal="center" wrapText="1"/>
    </xf>
    <xf numFmtId="49" fontId="13" fillId="0" borderId="46" xfId="0" applyNumberFormat="1" applyFont="1" applyFill="1" applyBorder="1" applyAlignment="1">
      <alignment horizontal="center"/>
    </xf>
    <xf numFmtId="49" fontId="37" fillId="0" borderId="85" xfId="0" applyNumberFormat="1" applyFont="1" applyFill="1" applyBorder="1" applyAlignment="1">
      <alignment horizontal="center" vertical="center"/>
    </xf>
    <xf numFmtId="49" fontId="13" fillId="0" borderId="85" xfId="0" applyNumberFormat="1" applyFont="1" applyFill="1" applyBorder="1" applyAlignment="1">
      <alignment horizontal="center" vertical="center"/>
    </xf>
    <xf numFmtId="0" fontId="13" fillId="0" borderId="85" xfId="0" applyNumberFormat="1" applyFont="1" applyBorder="1" applyAlignment="1">
      <alignment horizontal="center" vertical="top"/>
    </xf>
    <xf numFmtId="0" fontId="13" fillId="0" borderId="52" xfId="0" applyNumberFormat="1" applyFont="1" applyBorder="1" applyAlignment="1">
      <alignment horizontal="center" vertical="top"/>
    </xf>
    <xf numFmtId="49" fontId="37" fillId="0" borderId="51" xfId="0" applyNumberFormat="1" applyFont="1" applyFill="1" applyBorder="1" applyAlignment="1">
      <alignment horizontal="center" wrapText="1"/>
    </xf>
    <xf numFmtId="49" fontId="37" fillId="0" borderId="47" xfId="0" applyNumberFormat="1" applyFont="1" applyFill="1" applyBorder="1" applyAlignment="1">
      <alignment horizontal="center" wrapText="1"/>
    </xf>
    <xf numFmtId="49" fontId="37" fillId="0" borderId="67" xfId="0" applyNumberFormat="1" applyFont="1" applyFill="1" applyBorder="1" applyAlignment="1">
      <alignment horizontal="center" wrapText="1"/>
    </xf>
    <xf numFmtId="0" fontId="13" fillId="0" borderId="5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58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61" xfId="0" applyNumberFormat="1" applyFont="1" applyFill="1" applyBorder="1" applyAlignment="1">
      <alignment horizontal="center"/>
    </xf>
    <xf numFmtId="2" fontId="13" fillId="0" borderId="89" xfId="0" applyNumberFormat="1" applyFont="1" applyFill="1" applyBorder="1" applyAlignment="1">
      <alignment horizontal="center" vertical="center"/>
    </xf>
    <xf numFmtId="2" fontId="13" fillId="0" borderId="90" xfId="0" applyNumberFormat="1" applyFont="1" applyFill="1" applyBorder="1" applyAlignment="1">
      <alignment horizontal="center" vertical="center"/>
    </xf>
    <xf numFmtId="2" fontId="13" fillId="0" borderId="91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31" xfId="0" applyNumberFormat="1" applyFont="1" applyFill="1" applyBorder="1" applyAlignment="1">
      <alignment horizontal="left" wrapText="1"/>
    </xf>
    <xf numFmtId="49" fontId="13" fillId="0" borderId="76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59" xfId="0" applyNumberFormat="1" applyFont="1" applyFill="1" applyBorder="1" applyAlignment="1">
      <alignment horizontal="center"/>
    </xf>
    <xf numFmtId="49" fontId="13" fillId="0" borderId="77" xfId="0" applyNumberFormat="1" applyFont="1" applyFill="1" applyBorder="1" applyAlignment="1">
      <alignment horizontal="center"/>
    </xf>
    <xf numFmtId="49" fontId="13" fillId="0" borderId="64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6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9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horizontal="center"/>
    </xf>
    <xf numFmtId="49" fontId="18" fillId="0" borderId="94" xfId="0" applyNumberFormat="1" applyFont="1" applyFill="1" applyBorder="1" applyAlignment="1">
      <alignment horizontal="center" vertical="center"/>
    </xf>
    <xf numFmtId="49" fontId="18" fillId="0" borderId="95" xfId="0" applyNumberFormat="1" applyFont="1" applyFill="1" applyBorder="1" applyAlignment="1">
      <alignment horizontal="center" vertical="center"/>
    </xf>
    <xf numFmtId="49" fontId="18" fillId="0" borderId="96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/>
    </xf>
    <xf numFmtId="49" fontId="18" fillId="0" borderId="79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5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8" xfId="0" applyNumberFormat="1" applyFont="1" applyBorder="1" applyAlignment="1">
      <alignment horizontal="center" vertical="center"/>
    </xf>
    <xf numFmtId="0" fontId="95" fillId="0" borderId="0" xfId="70" applyFont="1" applyAlignment="1">
      <alignment horizontal="center"/>
      <protection/>
    </xf>
    <xf numFmtId="0" fontId="96" fillId="0" borderId="31" xfId="70" applyFont="1" applyBorder="1" applyAlignment="1">
      <alignment horizontal="center" wrapText="1"/>
      <protection/>
    </xf>
    <xf numFmtId="0" fontId="96" fillId="0" borderId="31" xfId="70" applyFont="1" applyBorder="1" applyAlignment="1">
      <alignment horizontal="center"/>
      <protection/>
    </xf>
    <xf numFmtId="0" fontId="43" fillId="0" borderId="28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3" fillId="0" borderId="42" xfId="70" applyNumberFormat="1" applyFont="1" applyBorder="1" applyAlignment="1">
      <alignment horizontal="center" vertical="center"/>
      <protection/>
    </xf>
    <xf numFmtId="2" fontId="83" fillId="0" borderId="43" xfId="70" applyNumberFormat="1" applyFont="1" applyBorder="1" applyAlignment="1">
      <alignment horizontal="center" vertical="center"/>
      <protection/>
    </xf>
    <xf numFmtId="2" fontId="83" fillId="0" borderId="53" xfId="70" applyNumberFormat="1" applyFont="1" applyBorder="1" applyAlignment="1">
      <alignment horizontal="center" vertical="center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84" fillId="47" borderId="53" xfId="70" applyFont="1" applyFill="1" applyBorder="1" applyAlignment="1">
      <alignment horizontal="center" vertical="center" wrapText="1"/>
      <protection/>
    </xf>
    <xf numFmtId="2" fontId="83" fillId="0" borderId="28" xfId="70" applyNumberFormat="1" applyFont="1" applyBorder="1" applyAlignment="1">
      <alignment horizontal="center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90" fillId="0" borderId="28" xfId="70" applyNumberFormat="1" applyFont="1" applyBorder="1" applyAlignment="1">
      <alignment horizontal="center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53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horizontal="left" wrapText="1"/>
      <protection/>
    </xf>
    <xf numFmtId="0" fontId="90" fillId="0" borderId="43" xfId="70" applyFont="1" applyBorder="1" applyAlignment="1">
      <alignment horizontal="left" wrapText="1"/>
      <protection/>
    </xf>
    <xf numFmtId="0" fontId="90" fillId="0" borderId="53" xfId="70" applyFont="1" applyBorder="1" applyAlignment="1">
      <alignment horizontal="left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53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horizontal="left" wrapText="1"/>
      <protection/>
    </xf>
    <xf numFmtId="0" fontId="83" fillId="0" borderId="43" xfId="70" applyFont="1" applyBorder="1" applyAlignment="1">
      <alignment horizontal="left" wrapText="1"/>
      <protection/>
    </xf>
    <xf numFmtId="0" fontId="83" fillId="0" borderId="5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3" xfId="70" applyNumberFormat="1" applyFont="1" applyBorder="1" applyAlignment="1">
      <alignment horizontal="center" wrapText="1"/>
      <protection/>
    </xf>
    <xf numFmtId="172" fontId="39" fillId="0" borderId="42" xfId="70" applyNumberFormat="1" applyFont="1" applyBorder="1" applyAlignment="1">
      <alignment horizontal="center" wrapText="1"/>
      <protection/>
    </xf>
    <xf numFmtId="172" fontId="39" fillId="0" borderId="53" xfId="70" applyNumberFormat="1" applyFont="1" applyBorder="1" applyAlignment="1">
      <alignment horizontal="center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7" fillId="3" borderId="53" xfId="70" applyFont="1" applyFill="1" applyBorder="1" applyAlignment="1">
      <alignment horizontal="right" vertical="center"/>
      <protection/>
    </xf>
    <xf numFmtId="0" fontId="89" fillId="0" borderId="44" xfId="70" applyFont="1" applyBorder="1" applyAlignment="1">
      <alignment horizontal="center"/>
      <protection/>
    </xf>
    <xf numFmtId="0" fontId="89" fillId="0" borderId="0" xfId="70" applyFont="1" applyAlignment="1">
      <alignment horizontal="center"/>
      <protection/>
    </xf>
    <xf numFmtId="0" fontId="89" fillId="46" borderId="44" xfId="70" applyFont="1" applyFill="1" applyBorder="1" applyAlignment="1">
      <alignment horizontal="center"/>
      <protection/>
    </xf>
    <xf numFmtId="0" fontId="42" fillId="0" borderId="44" xfId="70" applyFont="1" applyBorder="1" applyAlignment="1">
      <alignment horizontal="right" vertical="center"/>
      <protection/>
    </xf>
    <xf numFmtId="0" fontId="42" fillId="0" borderId="57" xfId="70" applyFont="1" applyBorder="1" applyAlignment="1">
      <alignment horizontal="right" vertical="center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53" xfId="70" applyFont="1" applyBorder="1" applyAlignment="1">
      <alignment horizontal="center" vertical="center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3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3" xfId="70" applyNumberFormat="1" applyFont="1" applyBorder="1" applyAlignment="1">
      <alignment horizontal="center" wrapText="1"/>
      <protection/>
    </xf>
    <xf numFmtId="4" fontId="83" fillId="0" borderId="42" xfId="70" applyNumberFormat="1" applyFont="1" applyBorder="1" applyAlignment="1">
      <alignment horizontal="center" vertical="center"/>
      <protection/>
    </xf>
    <xf numFmtId="4" fontId="83" fillId="0" borderId="43" xfId="70" applyNumberFormat="1" applyFont="1" applyBorder="1" applyAlignment="1">
      <alignment horizontal="center" vertical="center"/>
      <protection/>
    </xf>
    <xf numFmtId="4" fontId="83" fillId="0" borderId="53" xfId="70" applyNumberFormat="1" applyFont="1" applyBorder="1" applyAlignment="1">
      <alignment horizontal="center" vertical="center"/>
      <protection/>
    </xf>
    <xf numFmtId="0" fontId="87" fillId="0" borderId="53" xfId="70" applyFont="1" applyBorder="1" applyAlignment="1">
      <alignment horizontal="left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3" xfId="70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4" fillId="47" borderId="27" xfId="70" applyFont="1" applyFill="1" applyBorder="1" applyAlignment="1">
      <alignment horizontal="center" vertical="center" wrapText="1"/>
      <protection/>
    </xf>
    <xf numFmtId="0" fontId="84" fillId="47" borderId="30" xfId="70" applyFont="1" applyFill="1" applyBorder="1" applyAlignment="1">
      <alignment horizontal="center" vertical="center" wrapText="1"/>
      <protection/>
    </xf>
    <xf numFmtId="0" fontId="84" fillId="47" borderId="42" xfId="0" applyFont="1" applyFill="1" applyBorder="1" applyAlignment="1">
      <alignment horizontal="center" vertical="center" wrapText="1"/>
    </xf>
    <xf numFmtId="0" fontId="84" fillId="47" borderId="43" xfId="0" applyFont="1" applyFill="1" applyBorder="1" applyAlignment="1">
      <alignment horizontal="center" vertical="center" wrapText="1"/>
    </xf>
    <xf numFmtId="0" fontId="84" fillId="47" borderId="53" xfId="0" applyFont="1" applyFill="1" applyBorder="1" applyAlignment="1">
      <alignment horizontal="center" vertical="center" wrapText="1"/>
    </xf>
    <xf numFmtId="0" fontId="87" fillId="0" borderId="31" xfId="70" applyFont="1" applyBorder="1" applyAlignment="1">
      <alignment horizontal="left" wrapText="1"/>
      <protection/>
    </xf>
    <xf numFmtId="0" fontId="84" fillId="47" borderId="58" xfId="70" applyFont="1" applyFill="1" applyBorder="1" applyAlignment="1">
      <alignment horizontal="center" vertical="center" wrapText="1"/>
      <protection/>
    </xf>
    <xf numFmtId="0" fontId="84" fillId="47" borderId="97" xfId="70" applyFont="1" applyFill="1" applyBorder="1" applyAlignment="1">
      <alignment horizontal="center" vertical="center" wrapText="1"/>
      <protection/>
    </xf>
    <xf numFmtId="0" fontId="84" fillId="47" borderId="50" xfId="70" applyFont="1" applyFill="1" applyBorder="1" applyAlignment="1">
      <alignment horizontal="center" vertical="center" wrapText="1"/>
      <protection/>
    </xf>
    <xf numFmtId="0" fontId="98" fillId="0" borderId="43" xfId="0" applyFont="1" applyBorder="1" applyAlignment="1">
      <alignment horizontal="center" vertical="center" wrapText="1"/>
    </xf>
    <xf numFmtId="0" fontId="98" fillId="0" borderId="53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0" fontId="98" fillId="0" borderId="50" xfId="0" applyFont="1" applyBorder="1" applyAlignment="1">
      <alignment horizontal="center" vertical="center" wrapText="1"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53" xfId="70" applyFont="1" applyBorder="1" applyAlignment="1">
      <alignment horizontal="left" vertical="center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2" fillId="47" borderId="53" xfId="70" applyFont="1" applyFill="1" applyBorder="1" applyAlignment="1">
      <alignment horizontal="center" vertical="center" wrapText="1"/>
      <protection/>
    </xf>
    <xf numFmtId="0" fontId="94" fillId="47" borderId="42" xfId="70" applyFont="1" applyFill="1" applyBorder="1" applyAlignment="1">
      <alignment horizontal="center" vertical="center" wrapText="1"/>
      <protection/>
    </xf>
    <xf numFmtId="0" fontId="94" fillId="47" borderId="53" xfId="70" applyFont="1" applyFill="1" applyBorder="1" applyAlignment="1">
      <alignment horizontal="center" vertic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53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53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53" xfId="70" applyNumberFormat="1" applyFont="1" applyBorder="1" applyAlignment="1">
      <alignment horizontal="center" wrapText="1"/>
      <protection/>
    </xf>
    <xf numFmtId="0" fontId="45" fillId="0" borderId="42" xfId="70" applyFont="1" applyBorder="1" applyAlignment="1">
      <alignment horizontal="center" vertical="center" wrapText="1"/>
      <protection/>
    </xf>
    <xf numFmtId="0" fontId="45" fillId="0" borderId="53" xfId="70" applyFont="1" applyBorder="1" applyAlignment="1">
      <alignment horizontal="center" vertical="center" wrapText="1"/>
      <protection/>
    </xf>
    <xf numFmtId="3" fontId="46" fillId="0" borderId="42" xfId="70" applyNumberFormat="1" applyFont="1" applyBorder="1" applyAlignment="1">
      <alignment horizontal="center" wrapText="1"/>
      <protection/>
    </xf>
    <xf numFmtId="3" fontId="46" fillId="0" borderId="53" xfId="70" applyNumberFormat="1" applyFont="1" applyBorder="1" applyAlignment="1">
      <alignment horizontal="center" wrapText="1"/>
      <protection/>
    </xf>
    <xf numFmtId="0" fontId="90" fillId="0" borderId="42" xfId="70" applyFont="1" applyBorder="1" applyAlignment="1">
      <alignment wrapText="1"/>
      <protection/>
    </xf>
    <xf numFmtId="0" fontId="90" fillId="0" borderId="43" xfId="70" applyFont="1" applyBorder="1" applyAlignment="1">
      <alignment wrapText="1"/>
      <protection/>
    </xf>
    <xf numFmtId="0" fontId="90" fillId="0" borderId="53" xfId="70" applyFont="1" applyBorder="1" applyAlignment="1">
      <alignment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0" fontId="83" fillId="0" borderId="43" xfId="70" applyFont="1" applyBorder="1" applyAlignment="1">
      <alignment wrapText="1"/>
      <protection/>
    </xf>
    <xf numFmtId="0" fontId="83" fillId="0" borderId="53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7" fillId="47" borderId="5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3" fillId="47" borderId="42" xfId="70" applyFont="1" applyFill="1" applyBorder="1" applyAlignment="1">
      <alignment horizontal="center" vertical="center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83" fillId="47" borderId="53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horizontal="center" wrapText="1"/>
      <protection/>
    </xf>
    <xf numFmtId="0" fontId="90" fillId="0" borderId="53" xfId="70" applyFont="1" applyBorder="1" applyAlignment="1">
      <alignment horizontal="center" wrapText="1"/>
      <protection/>
    </xf>
    <xf numFmtId="2" fontId="90" fillId="0" borderId="42" xfId="70" applyNumberFormat="1" applyFont="1" applyBorder="1" applyAlignment="1">
      <alignment horizontal="center"/>
      <protection/>
    </xf>
    <xf numFmtId="2" fontId="90" fillId="0" borderId="53" xfId="70" applyNumberFormat="1" applyFont="1" applyBorder="1" applyAlignment="1">
      <alignment horizontal="center"/>
      <protection/>
    </xf>
    <xf numFmtId="0" fontId="83" fillId="0" borderId="42" xfId="70" applyFont="1" applyBorder="1" applyAlignment="1">
      <alignment horizontal="left"/>
      <protection/>
    </xf>
    <xf numFmtId="0" fontId="83" fillId="0" borderId="53" xfId="70" applyFont="1" applyBorder="1" applyAlignment="1">
      <alignment horizontal="left"/>
      <protection/>
    </xf>
    <xf numFmtId="2" fontId="83" fillId="46" borderId="42" xfId="70" applyNumberFormat="1" applyFont="1" applyFill="1" applyBorder="1" applyAlignment="1">
      <alignment horizontal="center" vertical="center"/>
      <protection/>
    </xf>
    <xf numFmtId="2" fontId="83" fillId="46" borderId="43" xfId="70" applyNumberFormat="1" applyFont="1" applyFill="1" applyBorder="1" applyAlignment="1">
      <alignment horizontal="center" vertical="center"/>
      <protection/>
    </xf>
    <xf numFmtId="2" fontId="83" fillId="46" borderId="53" xfId="70" applyNumberFormat="1" applyFont="1" applyFill="1" applyBorder="1" applyAlignment="1">
      <alignment horizontal="center" vertical="center"/>
      <protection/>
    </xf>
    <xf numFmtId="3" fontId="11" fillId="0" borderId="43" xfId="70" applyNumberFormat="1" applyFont="1" applyBorder="1" applyAlignment="1">
      <alignment horizontal="center" wrapText="1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0" fontId="90" fillId="0" borderId="0" xfId="70" applyFont="1" applyAlignment="1">
      <alignment horizontal="left" wrapText="1"/>
      <protection/>
    </xf>
    <xf numFmtId="2" fontId="83" fillId="50" borderId="28" xfId="70" applyNumberFormat="1" applyFont="1" applyFill="1" applyBorder="1" applyAlignment="1">
      <alignment horizontal="center"/>
      <protection/>
    </xf>
    <xf numFmtId="171" fontId="90" fillId="0" borderId="42" xfId="83" applyFont="1" applyBorder="1" applyAlignment="1">
      <alignment/>
    </xf>
    <xf numFmtId="171" fontId="90" fillId="0" borderId="43" xfId="83" applyFont="1" applyBorder="1" applyAlignment="1">
      <alignment/>
    </xf>
    <xf numFmtId="171" fontId="90" fillId="0" borderId="53" xfId="83" applyFont="1" applyBorder="1" applyAlignment="1">
      <alignment/>
    </xf>
    <xf numFmtId="0" fontId="83" fillId="46" borderId="42" xfId="70" applyFont="1" applyFill="1" applyBorder="1" applyAlignment="1">
      <alignment horizontal="right" vertical="center"/>
      <protection/>
    </xf>
    <xf numFmtId="0" fontId="83" fillId="46" borderId="53" xfId="70" applyFont="1" applyFill="1" applyBorder="1" applyAlignment="1">
      <alignment horizontal="right" vertical="center"/>
      <protection/>
    </xf>
    <xf numFmtId="0" fontId="83" fillId="46" borderId="42" xfId="70" applyFont="1" applyFill="1" applyBorder="1" applyAlignment="1">
      <alignment horizontal="left" vertical="center"/>
      <protection/>
    </xf>
    <xf numFmtId="0" fontId="83" fillId="46" borderId="53" xfId="70" applyFont="1" applyFill="1" applyBorder="1" applyAlignment="1">
      <alignment horizontal="left" vertical="center"/>
      <protection/>
    </xf>
    <xf numFmtId="0" fontId="83" fillId="46" borderId="42" xfId="70" applyFont="1" applyFill="1" applyBorder="1" applyAlignment="1">
      <alignment horizontal="center" vertical="center"/>
      <protection/>
    </xf>
    <xf numFmtId="0" fontId="83" fillId="46" borderId="53" xfId="70" applyFont="1" applyFill="1" applyBorder="1" applyAlignment="1">
      <alignment horizontal="center" vertical="center"/>
      <protection/>
    </xf>
    <xf numFmtId="0" fontId="87" fillId="0" borderId="0" xfId="70" applyFont="1" applyBorder="1" applyAlignment="1">
      <alignment horizontal="left" wrapText="1"/>
      <protection/>
    </xf>
    <xf numFmtId="0" fontId="83" fillId="0" borderId="42" xfId="70" applyFont="1" applyBorder="1" applyAlignment="1">
      <alignment horizontal="center"/>
      <protection/>
    </xf>
    <xf numFmtId="0" fontId="83" fillId="0" borderId="53" xfId="70" applyFont="1" applyBorder="1" applyAlignment="1">
      <alignment horizontal="center"/>
      <protection/>
    </xf>
    <xf numFmtId="0" fontId="83" fillId="3" borderId="42" xfId="70" applyFont="1" applyFill="1" applyBorder="1" applyAlignment="1">
      <alignment horizontal="center" vertical="center"/>
      <protection/>
    </xf>
    <xf numFmtId="0" fontId="83" fillId="3" borderId="53" xfId="70" applyFont="1" applyFill="1" applyBorder="1" applyAlignment="1">
      <alignment horizontal="center" vertic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52"/>
  <sheetViews>
    <sheetView tabSelected="1" zoomScaleSheetLayoutView="110" workbookViewId="0" topLeftCell="A1">
      <selection activeCell="BA5" sqref="BA5"/>
    </sheetView>
  </sheetViews>
  <sheetFormatPr defaultColWidth="0.875" defaultRowHeight="12.75"/>
  <cols>
    <col min="1" max="56" width="0.875" style="1" customWidth="1"/>
    <col min="57" max="57" width="25.00390625" style="1" customWidth="1"/>
    <col min="58" max="58" width="8.625" style="1" customWidth="1"/>
    <col min="59" max="59" width="9.25390625" style="1" customWidth="1"/>
    <col min="60" max="60" width="15.375" style="1" customWidth="1"/>
    <col min="61" max="61" width="10.375" style="1" customWidth="1"/>
    <col min="62" max="62" width="12.25390625" style="1" customWidth="1"/>
    <col min="63" max="16384" width="0.875" style="1" customWidth="1"/>
  </cols>
  <sheetData>
    <row r="1" spans="63:114" s="3" customFormat="1" ht="10.5">
      <c r="BK1" s="156"/>
      <c r="BL1" s="156"/>
      <c r="BM1" s="156"/>
      <c r="BN1" s="156"/>
      <c r="BO1" s="156"/>
      <c r="BP1" s="156"/>
      <c r="BQ1" s="156"/>
      <c r="BR1" s="377" t="s">
        <v>589</v>
      </c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</row>
    <row r="2" spans="63:114" s="3" customFormat="1" ht="42" customHeight="1">
      <c r="BK2" s="157"/>
      <c r="BL2" s="157"/>
      <c r="BM2" s="157"/>
      <c r="BN2" s="157"/>
      <c r="BO2" s="386" t="s">
        <v>565</v>
      </c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</row>
    <row r="3" ht="18" customHeight="1"/>
    <row r="4" spans="80:114" s="3" customFormat="1" ht="10.5">
      <c r="CB4" s="388" t="s">
        <v>20</v>
      </c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</row>
    <row r="5" spans="80:114" s="3" customFormat="1" ht="10.5">
      <c r="CB5" s="378" t="s">
        <v>633</v>
      </c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</row>
    <row r="6" spans="80:114" s="4" customFormat="1" ht="8.25">
      <c r="CB6" s="376" t="s">
        <v>559</v>
      </c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6"/>
      <c r="CS6" s="376"/>
      <c r="CT6" s="376"/>
      <c r="CU6" s="376"/>
      <c r="CV6" s="376"/>
      <c r="CW6" s="376"/>
      <c r="CX6" s="376"/>
      <c r="CY6" s="376"/>
      <c r="CZ6" s="376"/>
      <c r="DA6" s="376"/>
      <c r="DB6" s="376"/>
      <c r="DC6" s="376"/>
      <c r="DD6" s="376"/>
      <c r="DE6" s="376"/>
      <c r="DF6" s="376"/>
      <c r="DG6" s="376"/>
      <c r="DH6" s="376"/>
      <c r="DI6" s="376"/>
      <c r="DJ6" s="376"/>
    </row>
    <row r="7" spans="80:114" s="3" customFormat="1" ht="10.5">
      <c r="CB7" s="378" t="s">
        <v>634</v>
      </c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</row>
    <row r="8" spans="80:114" s="4" customFormat="1" ht="8.25">
      <c r="CB8" s="376" t="s">
        <v>587</v>
      </c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  <c r="CW8" s="376"/>
      <c r="CX8" s="376"/>
      <c r="CY8" s="376"/>
      <c r="CZ8" s="376"/>
      <c r="DA8" s="376"/>
      <c r="DB8" s="376"/>
      <c r="DC8" s="376"/>
      <c r="DD8" s="376"/>
      <c r="DE8" s="376"/>
      <c r="DF8" s="376"/>
      <c r="DG8" s="376"/>
      <c r="DH8" s="376"/>
      <c r="DI8" s="376"/>
      <c r="DJ8" s="376"/>
    </row>
    <row r="9" spans="80:114" s="3" customFormat="1" ht="10.5"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Q9" s="378" t="s">
        <v>643</v>
      </c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</row>
    <row r="10" spans="80:114" s="4" customFormat="1" ht="8.25">
      <c r="CB10" s="376" t="s">
        <v>17</v>
      </c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Q10" s="376" t="s">
        <v>18</v>
      </c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</row>
    <row r="11" spans="80:109" s="3" customFormat="1" ht="10.5">
      <c r="CB11" s="367" t="s">
        <v>19</v>
      </c>
      <c r="CC11" s="367"/>
      <c r="CD11" s="366" t="s">
        <v>674</v>
      </c>
      <c r="CE11" s="366"/>
      <c r="CF11" s="366"/>
      <c r="CG11" s="377" t="s">
        <v>19</v>
      </c>
      <c r="CH11" s="377"/>
      <c r="CJ11" s="366" t="s">
        <v>610</v>
      </c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7">
        <v>20</v>
      </c>
      <c r="CZ11" s="367"/>
      <c r="DA11" s="367"/>
      <c r="DB11" s="368" t="s">
        <v>595</v>
      </c>
      <c r="DC11" s="368"/>
      <c r="DD11" s="368"/>
      <c r="DE11" s="3" t="s">
        <v>3</v>
      </c>
    </row>
    <row r="13" spans="60:62" s="5" customFormat="1" ht="12">
      <c r="BH13" s="389" t="s">
        <v>592</v>
      </c>
      <c r="BI13" s="389"/>
      <c r="BJ13" s="389"/>
    </row>
    <row r="14" spans="38:114" s="5" customFormat="1" ht="12">
      <c r="AL14" s="382"/>
      <c r="AM14" s="382"/>
      <c r="AN14" s="359"/>
      <c r="AO14" s="359"/>
      <c r="AP14" s="359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6"/>
      <c r="BH14" s="359" t="s">
        <v>710</v>
      </c>
      <c r="BI14" s="359"/>
      <c r="BJ14" s="359"/>
      <c r="CX14" s="345" t="s">
        <v>21</v>
      </c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7"/>
    </row>
    <row r="15" spans="102:114" ht="12" thickBot="1">
      <c r="CX15" s="348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50"/>
    </row>
    <row r="16" spans="41:114" ht="12.75" customHeight="1">
      <c r="AO16" s="363" t="s">
        <v>33</v>
      </c>
      <c r="AP16" s="363"/>
      <c r="AQ16" s="363"/>
      <c r="AR16" s="363"/>
      <c r="AS16" s="364" t="s">
        <v>674</v>
      </c>
      <c r="AT16" s="364"/>
      <c r="AU16" s="364"/>
      <c r="AV16" s="365" t="s">
        <v>19</v>
      </c>
      <c r="AW16" s="365"/>
      <c r="AY16" s="364" t="s">
        <v>610</v>
      </c>
      <c r="AZ16" s="364"/>
      <c r="BA16" s="364"/>
      <c r="BB16" s="364"/>
      <c r="BC16" s="364"/>
      <c r="BD16" s="364"/>
      <c r="BE16" s="364"/>
      <c r="BF16" s="364"/>
      <c r="BG16" s="153" t="s">
        <v>700</v>
      </c>
      <c r="BH16" s="153"/>
      <c r="BI16" s="153"/>
      <c r="BJ16" s="2"/>
      <c r="CV16" s="2" t="s">
        <v>22</v>
      </c>
      <c r="CX16" s="373" t="s">
        <v>699</v>
      </c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5"/>
    </row>
    <row r="17" spans="1:114" ht="18" customHeight="1">
      <c r="A17" s="365" t="s">
        <v>25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CV17" s="2" t="s">
        <v>23</v>
      </c>
      <c r="CX17" s="360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2"/>
    </row>
    <row r="18" spans="1:114" ht="11.25" customHeight="1">
      <c r="A18" s="1" t="s">
        <v>26</v>
      </c>
      <c r="AB18" s="369" t="s">
        <v>586</v>
      </c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CV18" s="2" t="s">
        <v>24</v>
      </c>
      <c r="CX18" s="360" t="s">
        <v>701</v>
      </c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2"/>
    </row>
    <row r="19" spans="100:114" ht="11.25">
      <c r="CV19" s="2" t="s">
        <v>23</v>
      </c>
      <c r="CX19" s="360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2"/>
    </row>
    <row r="20" spans="100:114" ht="11.25">
      <c r="CV20" s="2" t="s">
        <v>27</v>
      </c>
      <c r="CX20" s="360" t="s">
        <v>635</v>
      </c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2"/>
    </row>
    <row r="21" spans="1:114" ht="11.25">
      <c r="A21" s="1" t="s">
        <v>31</v>
      </c>
      <c r="K21" s="369" t="s">
        <v>634</v>
      </c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CV21" s="2" t="s">
        <v>28</v>
      </c>
      <c r="CX21" s="360" t="s">
        <v>611</v>
      </c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2"/>
    </row>
    <row r="22" spans="1:114" ht="18" customHeight="1" thickBot="1">
      <c r="A22" s="1" t="s">
        <v>32</v>
      </c>
      <c r="CV22" s="2" t="s">
        <v>29</v>
      </c>
      <c r="CX22" s="341" t="s">
        <v>30</v>
      </c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3"/>
    </row>
    <row r="24" spans="1:114" s="7" customFormat="1" ht="10.5">
      <c r="A24" s="344" t="s">
        <v>34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</row>
    <row r="26" spans="1:114" ht="14.25" customHeight="1">
      <c r="A26" s="345" t="s">
        <v>0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7"/>
      <c r="BF26" s="238" t="s">
        <v>1</v>
      </c>
      <c r="BG26" s="390" t="s">
        <v>560</v>
      </c>
      <c r="BH26" s="233" t="s">
        <v>588</v>
      </c>
      <c r="BI26" s="233"/>
      <c r="BJ26" s="233"/>
      <c r="BK26" s="392" t="s">
        <v>8</v>
      </c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3"/>
      <c r="CK26" s="393"/>
      <c r="CL26" s="393"/>
      <c r="CM26" s="393"/>
      <c r="CN26" s="393"/>
      <c r="CO26" s="393"/>
      <c r="CP26" s="393"/>
      <c r="CQ26" s="393"/>
      <c r="CR26" s="393"/>
      <c r="CS26" s="393"/>
      <c r="CT26" s="393"/>
      <c r="CU26" s="393"/>
      <c r="CV26" s="393"/>
      <c r="CW26" s="393"/>
      <c r="CX26" s="393"/>
      <c r="CY26" s="393"/>
      <c r="CZ26" s="393"/>
      <c r="DA26" s="393"/>
      <c r="DB26" s="393"/>
      <c r="DC26" s="393"/>
      <c r="DD26" s="393"/>
      <c r="DE26" s="393"/>
      <c r="DF26" s="393"/>
      <c r="DG26" s="393"/>
      <c r="DH26" s="393"/>
      <c r="DI26" s="393"/>
      <c r="DJ26" s="394"/>
    </row>
    <row r="27" spans="1:114" ht="11.25" customHeight="1">
      <c r="A27" s="348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50"/>
      <c r="BF27" s="391"/>
      <c r="BG27" s="390"/>
      <c r="BH27" s="234" t="s">
        <v>153</v>
      </c>
      <c r="BI27" s="236" t="s">
        <v>154</v>
      </c>
      <c r="BJ27" s="238" t="s">
        <v>457</v>
      </c>
      <c r="BK27" s="338" t="s">
        <v>2</v>
      </c>
      <c r="BL27" s="339"/>
      <c r="BM27" s="339"/>
      <c r="BN27" s="339"/>
      <c r="BO27" s="339"/>
      <c r="BP27" s="339"/>
      <c r="BQ27" s="340" t="s">
        <v>595</v>
      </c>
      <c r="BR27" s="340"/>
      <c r="BS27" s="340"/>
      <c r="BT27" s="336" t="s">
        <v>3</v>
      </c>
      <c r="BU27" s="336"/>
      <c r="BV27" s="336"/>
      <c r="BW27" s="337"/>
      <c r="BX27" s="338" t="s">
        <v>2</v>
      </c>
      <c r="BY27" s="339"/>
      <c r="BZ27" s="339"/>
      <c r="CA27" s="339"/>
      <c r="CB27" s="339"/>
      <c r="CC27" s="339"/>
      <c r="CD27" s="340" t="s">
        <v>677</v>
      </c>
      <c r="CE27" s="340"/>
      <c r="CF27" s="340"/>
      <c r="CG27" s="336" t="s">
        <v>3</v>
      </c>
      <c r="CH27" s="336"/>
      <c r="CI27" s="336"/>
      <c r="CJ27" s="337"/>
      <c r="CK27" s="338" t="s">
        <v>2</v>
      </c>
      <c r="CL27" s="339"/>
      <c r="CM27" s="339"/>
      <c r="CN27" s="339"/>
      <c r="CO27" s="339"/>
      <c r="CP27" s="339"/>
      <c r="CQ27" s="340" t="s">
        <v>704</v>
      </c>
      <c r="CR27" s="340"/>
      <c r="CS27" s="340"/>
      <c r="CT27" s="336" t="s">
        <v>3</v>
      </c>
      <c r="CU27" s="336"/>
      <c r="CV27" s="336"/>
      <c r="CW27" s="337"/>
      <c r="CX27" s="238" t="s">
        <v>7</v>
      </c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234"/>
    </row>
    <row r="28" spans="1:114" ht="39" customHeight="1">
      <c r="A28" s="3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3"/>
      <c r="BF28" s="239"/>
      <c r="BG28" s="390"/>
      <c r="BH28" s="235"/>
      <c r="BI28" s="237"/>
      <c r="BJ28" s="239"/>
      <c r="BK28" s="356" t="s">
        <v>4</v>
      </c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8"/>
      <c r="BX28" s="356" t="s">
        <v>5</v>
      </c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8"/>
      <c r="CK28" s="356" t="s">
        <v>6</v>
      </c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8"/>
      <c r="CX28" s="239"/>
      <c r="CY28" s="355"/>
      <c r="CZ28" s="355"/>
      <c r="DA28" s="355"/>
      <c r="DB28" s="355"/>
      <c r="DC28" s="355"/>
      <c r="DD28" s="355"/>
      <c r="DE28" s="355"/>
      <c r="DF28" s="355"/>
      <c r="DG28" s="355"/>
      <c r="DH28" s="355"/>
      <c r="DI28" s="355"/>
      <c r="DJ28" s="235"/>
    </row>
    <row r="29" spans="1:114" ht="12" thickBot="1">
      <c r="A29" s="327" t="s">
        <v>9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  <c r="BF29" s="19" t="s">
        <v>10</v>
      </c>
      <c r="BG29" s="158" t="s">
        <v>11</v>
      </c>
      <c r="BH29" s="158" t="s">
        <v>12</v>
      </c>
      <c r="BI29" s="19" t="s">
        <v>13</v>
      </c>
      <c r="BJ29" s="165" t="s">
        <v>14</v>
      </c>
      <c r="BK29" s="327" t="s">
        <v>15</v>
      </c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9"/>
      <c r="BX29" s="327" t="s">
        <v>16</v>
      </c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9"/>
      <c r="CK29" s="327" t="s">
        <v>561</v>
      </c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9"/>
      <c r="CX29" s="327" t="s">
        <v>562</v>
      </c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9"/>
    </row>
    <row r="30" spans="1:114" ht="12" thickBot="1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5"/>
      <c r="BF30" s="21"/>
      <c r="BG30" s="171"/>
      <c r="BH30" s="144"/>
      <c r="BI30" s="21"/>
      <c r="BJ30" s="166"/>
      <c r="BK30" s="324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6"/>
      <c r="BX30" s="324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6"/>
      <c r="CK30" s="324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6"/>
      <c r="CX30" s="330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2"/>
    </row>
    <row r="31" spans="1:114" ht="11.25">
      <c r="A31" s="322" t="s">
        <v>498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3"/>
      <c r="BF31" s="130" t="s">
        <v>35</v>
      </c>
      <c r="BG31" s="154" t="s">
        <v>36</v>
      </c>
      <c r="BJ31" s="159" t="s">
        <v>36</v>
      </c>
      <c r="BK31" s="324">
        <f>BK33+BK34</f>
        <v>95077.72</v>
      </c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6"/>
      <c r="BX31" s="324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6"/>
      <c r="CK31" s="324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6"/>
      <c r="CX31" s="330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2"/>
    </row>
    <row r="32" spans="1:114" ht="12" thickBot="1">
      <c r="A32" s="321" t="s">
        <v>41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16"/>
      <c r="BF32" s="129"/>
      <c r="BG32" s="20"/>
      <c r="BH32" s="143"/>
      <c r="BI32" s="20"/>
      <c r="BJ32" s="161"/>
      <c r="BK32" s="318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20"/>
      <c r="BX32" s="318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20"/>
      <c r="CK32" s="318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20"/>
      <c r="CX32" s="240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2"/>
    </row>
    <row r="33" spans="1:114" ht="12" thickBot="1">
      <c r="A33" s="316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129"/>
      <c r="BG33" s="20" t="s">
        <v>591</v>
      </c>
      <c r="BH33" s="144" t="s">
        <v>668</v>
      </c>
      <c r="BI33" s="21" t="s">
        <v>613</v>
      </c>
      <c r="BJ33" s="20" t="s">
        <v>57</v>
      </c>
      <c r="BK33" s="318">
        <v>54923.98</v>
      </c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20"/>
      <c r="BX33" s="318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20"/>
      <c r="CK33" s="318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20"/>
      <c r="CX33" s="240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2"/>
    </row>
    <row r="34" spans="1:114" ht="11.25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5"/>
      <c r="BF34" s="148"/>
      <c r="BG34" s="20" t="s">
        <v>591</v>
      </c>
      <c r="BH34" s="144" t="s">
        <v>612</v>
      </c>
      <c r="BI34" s="21" t="s">
        <v>613</v>
      </c>
      <c r="BJ34" s="20" t="s">
        <v>57</v>
      </c>
      <c r="BK34" s="252">
        <v>40153.74</v>
      </c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4"/>
    </row>
    <row r="35" spans="1:114" ht="11.25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5"/>
      <c r="BF35" s="148"/>
      <c r="BG35" s="20" t="s">
        <v>591</v>
      </c>
      <c r="BH35" s="164"/>
      <c r="BI35" s="149"/>
      <c r="BJ35" s="20" t="s">
        <v>57</v>
      </c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4"/>
    </row>
    <row r="36" spans="1:114" ht="11.2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5"/>
      <c r="BF36" s="148"/>
      <c r="BG36" s="20" t="s">
        <v>591</v>
      </c>
      <c r="BH36" s="164"/>
      <c r="BI36" s="149"/>
      <c r="BJ36" s="20" t="s">
        <v>57</v>
      </c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4"/>
    </row>
    <row r="37" spans="1:114" ht="11.25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5"/>
      <c r="BF37" s="148"/>
      <c r="BG37" s="20" t="s">
        <v>591</v>
      </c>
      <c r="BH37" s="147"/>
      <c r="BI37" s="149"/>
      <c r="BJ37" s="20" t="s">
        <v>57</v>
      </c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4"/>
    </row>
    <row r="38" spans="1:114" ht="11.25">
      <c r="A38" s="314" t="s">
        <v>499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5"/>
      <c r="BF38" s="148" t="s">
        <v>37</v>
      </c>
      <c r="BG38" s="149" t="s">
        <v>36</v>
      </c>
      <c r="BH38" s="143"/>
      <c r="BI38" s="149"/>
      <c r="BJ38" s="167" t="s">
        <v>36</v>
      </c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4"/>
    </row>
    <row r="39" spans="1:114" ht="11.25">
      <c r="A39" s="314" t="s">
        <v>41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5"/>
      <c r="BF39" s="148"/>
      <c r="BG39" s="149"/>
      <c r="BH39" s="143"/>
      <c r="BI39" s="149"/>
      <c r="BJ39" s="167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4"/>
    </row>
    <row r="40" spans="1:114" ht="11.2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5"/>
      <c r="BF40" s="148"/>
      <c r="BG40" s="149"/>
      <c r="BH40" s="143"/>
      <c r="BI40" s="149"/>
      <c r="BJ40" s="167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4"/>
    </row>
    <row r="41" spans="1:114" ht="11.25">
      <c r="A41" s="282" t="s">
        <v>38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3"/>
      <c r="BF41" s="222" t="s">
        <v>39</v>
      </c>
      <c r="BG41" s="225" t="s">
        <v>36</v>
      </c>
      <c r="BH41" s="226"/>
      <c r="BI41" s="225"/>
      <c r="BJ41" s="227" t="s">
        <v>36</v>
      </c>
      <c r="BK41" s="284">
        <f>BK45+BK54+BK57+BK62+BK72+BK42</f>
        <v>35656902.47</v>
      </c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>
        <f>BX45+BX54+BX57+BX62+BX72+BX42</f>
        <v>36656903</v>
      </c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>
        <f>CK45+CK54+CK57+CK62+CK72+CK42</f>
        <v>36701684</v>
      </c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85"/>
    </row>
    <row r="42" spans="1:114" ht="29.25" customHeight="1">
      <c r="A42" s="286" t="s">
        <v>581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8"/>
      <c r="BF42" s="151" t="s">
        <v>42</v>
      </c>
      <c r="BG42" s="155" t="s">
        <v>36</v>
      </c>
      <c r="BH42" s="143"/>
      <c r="BI42" s="149" t="s">
        <v>239</v>
      </c>
      <c r="BJ42" s="168" t="s">
        <v>36</v>
      </c>
      <c r="BK42" s="252">
        <f>BK43+BK44</f>
        <v>0</v>
      </c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>
        <f>BX43+BX44</f>
        <v>0</v>
      </c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>
        <f>CK43+CK44</f>
        <v>0</v>
      </c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4"/>
    </row>
    <row r="43" spans="1:114" ht="24" customHeight="1">
      <c r="A43" s="261" t="s">
        <v>582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3"/>
      <c r="BF43" s="148" t="s">
        <v>583</v>
      </c>
      <c r="BG43" s="168" t="s">
        <v>40</v>
      </c>
      <c r="BH43" s="155"/>
      <c r="BI43" s="149"/>
      <c r="BJ43" s="155" t="s">
        <v>575</v>
      </c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4"/>
    </row>
    <row r="44" spans="1:114" ht="17.25" customHeight="1">
      <c r="A44" s="261" t="s">
        <v>590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3"/>
      <c r="BF44" s="148" t="s">
        <v>584</v>
      </c>
      <c r="BG44" s="168" t="s">
        <v>40</v>
      </c>
      <c r="BH44" s="155"/>
      <c r="BI44" s="149"/>
      <c r="BJ44" s="155" t="s">
        <v>585</v>
      </c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4"/>
    </row>
    <row r="45" spans="1:114" ht="19.5" customHeight="1">
      <c r="A45" s="286" t="s">
        <v>43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8"/>
      <c r="BF45" s="151" t="s">
        <v>44</v>
      </c>
      <c r="BG45" s="169"/>
      <c r="BH45" s="155"/>
      <c r="BI45" s="149"/>
      <c r="BJ45" s="155" t="s">
        <v>36</v>
      </c>
      <c r="BK45" s="267">
        <f>BK47+BK48+BK50+BK51+BK49</f>
        <v>34982611</v>
      </c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73">
        <f>BX47+BX48+BX50+BX51+BX49</f>
        <v>36356903</v>
      </c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5"/>
      <c r="CK45" s="273">
        <f>CK47+CK48+CK50+CK51+CK49</f>
        <v>36401684</v>
      </c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5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85"/>
    </row>
    <row r="46" spans="1:114" ht="11.25">
      <c r="A46" s="261" t="s">
        <v>156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3"/>
      <c r="BF46" s="148" t="s">
        <v>46</v>
      </c>
      <c r="BG46" s="169"/>
      <c r="BH46" s="155"/>
      <c r="BI46" s="149"/>
      <c r="BJ46" s="155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4"/>
    </row>
    <row r="47" spans="1:114" ht="22.5" customHeight="1">
      <c r="A47" s="261" t="s">
        <v>171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3"/>
      <c r="BF47" s="148" t="s">
        <v>159</v>
      </c>
      <c r="BG47" s="168" t="s">
        <v>45</v>
      </c>
      <c r="BH47" s="155" t="s">
        <v>614</v>
      </c>
      <c r="BI47" s="149" t="s">
        <v>615</v>
      </c>
      <c r="BJ47" s="155" t="s">
        <v>65</v>
      </c>
      <c r="BK47" s="252">
        <v>27702958</v>
      </c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>
        <v>29363897</v>
      </c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>
        <v>29363897</v>
      </c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4"/>
    </row>
    <row r="48" spans="1:114" ht="22.5" customHeight="1">
      <c r="A48" s="261" t="s">
        <v>181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3"/>
      <c r="BF48" s="148" t="s">
        <v>160</v>
      </c>
      <c r="BG48" s="168" t="s">
        <v>45</v>
      </c>
      <c r="BH48" s="155" t="s">
        <v>616</v>
      </c>
      <c r="BI48" s="149" t="s">
        <v>617</v>
      </c>
      <c r="BJ48" s="155" t="s">
        <v>65</v>
      </c>
      <c r="BK48" s="252">
        <v>2529653</v>
      </c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>
        <v>3243006</v>
      </c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>
        <v>3287787</v>
      </c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4"/>
    </row>
    <row r="49" spans="1:114" ht="12.75" customHeight="1">
      <c r="A49" s="261" t="s">
        <v>549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3"/>
      <c r="BF49" s="148" t="s">
        <v>161</v>
      </c>
      <c r="BG49" s="168" t="s">
        <v>45</v>
      </c>
      <c r="BH49" s="213" t="s">
        <v>668</v>
      </c>
      <c r="BI49" s="149" t="s">
        <v>613</v>
      </c>
      <c r="BJ49" s="155" t="s">
        <v>65</v>
      </c>
      <c r="BK49" s="252">
        <v>550000</v>
      </c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>
        <v>550000</v>
      </c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>
        <v>550000</v>
      </c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4"/>
    </row>
    <row r="50" spans="1:114" ht="12.75" customHeight="1">
      <c r="A50" s="261" t="s">
        <v>157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3"/>
      <c r="BF50" s="148" t="s">
        <v>162</v>
      </c>
      <c r="BG50" s="168" t="s">
        <v>45</v>
      </c>
      <c r="BH50" s="155" t="s">
        <v>618</v>
      </c>
      <c r="BI50" s="149" t="s">
        <v>619</v>
      </c>
      <c r="BJ50" s="155" t="s">
        <v>65</v>
      </c>
      <c r="BK50" s="252">
        <v>4000000</v>
      </c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>
        <v>3000000</v>
      </c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>
        <v>3000000</v>
      </c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4"/>
    </row>
    <row r="51" spans="1:114" ht="12.75" customHeight="1">
      <c r="A51" s="383" t="s">
        <v>580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5"/>
      <c r="BF51" s="148" t="s">
        <v>163</v>
      </c>
      <c r="BG51" s="168" t="s">
        <v>45</v>
      </c>
      <c r="BH51" s="187" t="s">
        <v>620</v>
      </c>
      <c r="BI51" s="149" t="s">
        <v>619</v>
      </c>
      <c r="BJ51" s="187" t="s">
        <v>66</v>
      </c>
      <c r="BK51" s="379">
        <v>200000</v>
      </c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1"/>
      <c r="BX51" s="379">
        <v>200000</v>
      </c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1"/>
      <c r="CK51" s="379">
        <v>200000</v>
      </c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1"/>
      <c r="CX51" s="370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2"/>
    </row>
    <row r="52" spans="1:114" ht="35.25" customHeight="1">
      <c r="A52" s="261" t="s">
        <v>158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3"/>
      <c r="BF52" s="148" t="s">
        <v>563</v>
      </c>
      <c r="BG52" s="168" t="s">
        <v>45</v>
      </c>
      <c r="BH52" s="155"/>
      <c r="BI52" s="149" t="s">
        <v>239</v>
      </c>
      <c r="BJ52" s="155" t="s">
        <v>576</v>
      </c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4"/>
    </row>
    <row r="53" spans="1:114" ht="12" customHeight="1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3"/>
      <c r="BF53" s="148"/>
      <c r="BG53" s="169"/>
      <c r="BH53" s="155"/>
      <c r="BI53" s="149"/>
      <c r="BJ53" s="155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4"/>
    </row>
    <row r="54" spans="1:114" ht="25.5" customHeight="1">
      <c r="A54" s="286" t="s">
        <v>47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8"/>
      <c r="BF54" s="151" t="s">
        <v>48</v>
      </c>
      <c r="BG54" s="169"/>
      <c r="BH54" s="155"/>
      <c r="BI54" s="149"/>
      <c r="BJ54" s="155" t="s">
        <v>36</v>
      </c>
      <c r="BK54" s="267">
        <f>BK55</f>
        <v>0</v>
      </c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>
        <f>BX55</f>
        <v>0</v>
      </c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>
        <f>CK55</f>
        <v>0</v>
      </c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85"/>
    </row>
    <row r="55" spans="1:114" ht="14.25" customHeight="1">
      <c r="A55" s="306" t="s">
        <v>41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7"/>
      <c r="BF55" s="308" t="s">
        <v>50</v>
      </c>
      <c r="BG55" s="310" t="s">
        <v>49</v>
      </c>
      <c r="BH55" s="387"/>
      <c r="BI55" s="387"/>
      <c r="BJ55" s="387" t="s">
        <v>577</v>
      </c>
      <c r="BK55" s="294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6"/>
      <c r="BX55" s="294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6"/>
      <c r="CK55" s="294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6"/>
      <c r="CX55" s="300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2"/>
    </row>
    <row r="56" spans="1:114" ht="12.75" customHeight="1">
      <c r="A56" s="312" t="s">
        <v>578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3"/>
      <c r="BF56" s="309"/>
      <c r="BG56" s="311"/>
      <c r="BH56" s="387"/>
      <c r="BI56" s="387"/>
      <c r="BJ56" s="387"/>
      <c r="BK56" s="297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9"/>
      <c r="BX56" s="297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9"/>
      <c r="CK56" s="297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9"/>
      <c r="CX56" s="303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5"/>
    </row>
    <row r="57" spans="1:114" ht="12.75" customHeight="1">
      <c r="A57" s="286" t="s">
        <v>550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8"/>
      <c r="BF57" s="151" t="s">
        <v>551</v>
      </c>
      <c r="BG57" s="169"/>
      <c r="BH57" s="155"/>
      <c r="BI57" s="149"/>
      <c r="BJ57" s="155" t="s">
        <v>36</v>
      </c>
      <c r="BK57" s="267">
        <f>BK59+BK60+BK61</f>
        <v>300000</v>
      </c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>
        <f>BX59+BX60+BX61</f>
        <v>300000</v>
      </c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>
        <f>CK59+CK60+CK61</f>
        <v>300000</v>
      </c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85"/>
    </row>
    <row r="58" spans="1:114" ht="12.75" customHeight="1">
      <c r="A58" s="262" t="s">
        <v>41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3"/>
      <c r="BF58" s="148"/>
      <c r="BG58" s="169"/>
      <c r="BH58" s="155"/>
      <c r="BI58" s="149"/>
      <c r="BJ58" s="155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4"/>
    </row>
    <row r="59" spans="1:114" ht="12.75" customHeight="1">
      <c r="A59" s="261" t="s">
        <v>164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3"/>
      <c r="BF59" s="148" t="s">
        <v>552</v>
      </c>
      <c r="BG59" s="168" t="s">
        <v>555</v>
      </c>
      <c r="BH59" s="155" t="s">
        <v>612</v>
      </c>
      <c r="BI59" s="149" t="s">
        <v>613</v>
      </c>
      <c r="BJ59" s="155" t="s">
        <v>579</v>
      </c>
      <c r="BK59" s="252">
        <v>300000</v>
      </c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>
        <v>300000</v>
      </c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>
        <v>300000</v>
      </c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4"/>
    </row>
    <row r="60" spans="1:114" ht="12.75" customHeight="1">
      <c r="A60" s="261" t="s">
        <v>165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3"/>
      <c r="BF60" s="148" t="s">
        <v>553</v>
      </c>
      <c r="BG60" s="168" t="s">
        <v>555</v>
      </c>
      <c r="BH60" s="219"/>
      <c r="BI60" s="149"/>
      <c r="BJ60" s="155" t="s">
        <v>579</v>
      </c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4"/>
    </row>
    <row r="61" spans="1:114" ht="12.75" customHeight="1">
      <c r="A61" s="261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3"/>
      <c r="BF61" s="148" t="s">
        <v>554</v>
      </c>
      <c r="BG61" s="168" t="s">
        <v>555</v>
      </c>
      <c r="BH61" s="155"/>
      <c r="BI61" s="149" t="s">
        <v>239</v>
      </c>
      <c r="BJ61" s="155" t="s">
        <v>579</v>
      </c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4"/>
    </row>
    <row r="62" spans="1:114" ht="12.75" customHeight="1">
      <c r="A62" s="286" t="s">
        <v>51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8"/>
      <c r="BF62" s="151" t="s">
        <v>52</v>
      </c>
      <c r="BG62" s="170"/>
      <c r="BH62" s="162"/>
      <c r="BI62" s="149"/>
      <c r="BJ62" s="162" t="s">
        <v>36</v>
      </c>
      <c r="BK62" s="267">
        <f>BK64</f>
        <v>374291.47</v>
      </c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>
        <f>BX64</f>
        <v>0</v>
      </c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>
        <f>CK64</f>
        <v>0</v>
      </c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85"/>
    </row>
    <row r="63" spans="1:114" ht="12.75" customHeight="1">
      <c r="A63" s="289" t="s">
        <v>41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90"/>
      <c r="BF63" s="150" t="s">
        <v>53</v>
      </c>
      <c r="BG63" s="169"/>
      <c r="BH63" s="155"/>
      <c r="BI63" s="155"/>
      <c r="BJ63" s="155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4"/>
    </row>
    <row r="64" spans="1:114" ht="12.75" customHeight="1">
      <c r="A64" s="289" t="s">
        <v>167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90"/>
      <c r="BF64" s="148" t="s">
        <v>168</v>
      </c>
      <c r="BG64" s="168" t="s">
        <v>555</v>
      </c>
      <c r="BH64" s="155"/>
      <c r="BI64" s="149"/>
      <c r="BJ64" s="155" t="s">
        <v>556</v>
      </c>
      <c r="BK64" s="252">
        <f>SUM(BK65:BW71)</f>
        <v>374291.47</v>
      </c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>
        <f>SUM(CK65:CW71)</f>
        <v>0</v>
      </c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4"/>
    </row>
    <row r="65" spans="1:114" ht="12.75" customHeight="1">
      <c r="A65" s="289" t="s">
        <v>81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90"/>
      <c r="BF65" s="148" t="s">
        <v>169</v>
      </c>
      <c r="BG65" s="168" t="s">
        <v>555</v>
      </c>
      <c r="BH65" s="155"/>
      <c r="BI65" s="155"/>
      <c r="BJ65" s="155" t="s">
        <v>556</v>
      </c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4"/>
    </row>
    <row r="66" spans="1:114" ht="12.75" customHeight="1">
      <c r="A66" s="289" t="s">
        <v>621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90"/>
      <c r="BF66" s="148" t="s">
        <v>170</v>
      </c>
      <c r="BG66" s="168" t="s">
        <v>555</v>
      </c>
      <c r="BH66" s="221" t="s">
        <v>622</v>
      </c>
      <c r="BI66" s="221" t="s">
        <v>702</v>
      </c>
      <c r="BJ66" s="155" t="s">
        <v>556</v>
      </c>
      <c r="BK66" s="252">
        <v>374291.47</v>
      </c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4"/>
    </row>
    <row r="67" spans="1:114" ht="24.75" customHeight="1">
      <c r="A67" s="291" t="s">
        <v>665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3"/>
      <c r="BF67" s="148" t="s">
        <v>694</v>
      </c>
      <c r="BG67" s="168" t="s">
        <v>555</v>
      </c>
      <c r="BH67" s="204"/>
      <c r="BI67" s="204"/>
      <c r="BJ67" s="155" t="s">
        <v>556</v>
      </c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4"/>
    </row>
    <row r="68" spans="1:114" ht="12.75" customHeight="1">
      <c r="A68" s="289" t="s">
        <v>684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90"/>
      <c r="BF68" s="148" t="s">
        <v>695</v>
      </c>
      <c r="BG68" s="168" t="s">
        <v>555</v>
      </c>
      <c r="BH68" s="155"/>
      <c r="BI68" s="215"/>
      <c r="BJ68" s="155" t="s">
        <v>556</v>
      </c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4"/>
    </row>
    <row r="69" spans="1:114" ht="12.75" customHeight="1">
      <c r="A69" s="289" t="s">
        <v>685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90"/>
      <c r="BF69" s="148" t="s">
        <v>696</v>
      </c>
      <c r="BG69" s="168" t="s">
        <v>555</v>
      </c>
      <c r="BH69" s="155"/>
      <c r="BI69" s="215"/>
      <c r="BJ69" s="155" t="s">
        <v>556</v>
      </c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4"/>
    </row>
    <row r="70" spans="1:114" ht="12.75" customHeight="1">
      <c r="A70" s="289" t="s">
        <v>557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90"/>
      <c r="BF70" s="148" t="s">
        <v>697</v>
      </c>
      <c r="BG70" s="168" t="s">
        <v>555</v>
      </c>
      <c r="BH70" s="155"/>
      <c r="BI70" s="155"/>
      <c r="BJ70" s="155" t="s">
        <v>556</v>
      </c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4"/>
    </row>
    <row r="71" spans="1:114" ht="12.75" customHeight="1">
      <c r="A71" s="289" t="s">
        <v>558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90"/>
      <c r="BF71" s="148" t="s">
        <v>698</v>
      </c>
      <c r="BG71" s="168" t="s">
        <v>555</v>
      </c>
      <c r="BH71" s="155"/>
      <c r="BI71" s="155"/>
      <c r="BJ71" s="155" t="s">
        <v>556</v>
      </c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4"/>
    </row>
    <row r="72" spans="1:114" ht="11.25">
      <c r="A72" s="286" t="s">
        <v>497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8"/>
      <c r="BF72" s="151" t="s">
        <v>54</v>
      </c>
      <c r="BG72" s="168" t="s">
        <v>36</v>
      </c>
      <c r="BH72" s="155"/>
      <c r="BI72" s="149"/>
      <c r="BJ72" s="155"/>
      <c r="BK72" s="267">
        <f>BK74</f>
        <v>0</v>
      </c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>
        <f>BX74</f>
        <v>0</v>
      </c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>
        <f>CK74</f>
        <v>0</v>
      </c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52" t="str">
        <f>CX73</f>
        <v>х</v>
      </c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85"/>
    </row>
    <row r="73" spans="1:114" ht="11.25">
      <c r="A73" s="261" t="s">
        <v>55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3"/>
      <c r="BF73" s="148" t="s">
        <v>56</v>
      </c>
      <c r="BG73" s="168" t="s">
        <v>57</v>
      </c>
      <c r="BH73" s="155"/>
      <c r="BI73" s="149"/>
      <c r="BJ73" s="155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3" t="s">
        <v>36</v>
      </c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4"/>
    </row>
    <row r="74" spans="1:114" ht="11.25">
      <c r="A74" s="261" t="s">
        <v>672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3"/>
      <c r="BF74" s="148"/>
      <c r="BG74" s="168"/>
      <c r="BH74" s="155"/>
      <c r="BI74" s="149"/>
      <c r="BJ74" s="155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3" t="s">
        <v>36</v>
      </c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4"/>
    </row>
    <row r="75" spans="1:114" ht="11.25">
      <c r="A75" s="282" t="s">
        <v>58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3"/>
      <c r="BF75" s="222" t="s">
        <v>59</v>
      </c>
      <c r="BG75" s="223" t="s">
        <v>36</v>
      </c>
      <c r="BH75" s="224"/>
      <c r="BI75" s="224"/>
      <c r="BJ75" s="224" t="s">
        <v>36</v>
      </c>
      <c r="BK75" s="284">
        <f>BK77+BK84+BK102+BK108+BK115+BK118+BK127+BK134+BK138+BK132</f>
        <v>35751980.190000005</v>
      </c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>
        <f>BX77+BX84+BX102+BX108+BX115+BX118+BX127+BX134+BX138+BX132</f>
        <v>36656903</v>
      </c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>
        <f>CK77+CK84+CK102+CK108+CK115+CK118+CK127+CK134+CK138+CK132</f>
        <v>36701684</v>
      </c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53" t="s">
        <v>36</v>
      </c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4"/>
    </row>
    <row r="76" spans="1:114" ht="11.25">
      <c r="A76" s="255" t="s">
        <v>41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7"/>
      <c r="BF76" s="148"/>
      <c r="BG76" s="168"/>
      <c r="BH76" s="155"/>
      <c r="BI76" s="149"/>
      <c r="BJ76" s="155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3" t="s">
        <v>36</v>
      </c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4"/>
    </row>
    <row r="77" spans="1:114" ht="27" customHeight="1">
      <c r="A77" s="279" t="s">
        <v>242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1"/>
      <c r="BF77" s="151" t="s">
        <v>60</v>
      </c>
      <c r="BG77" s="170" t="s">
        <v>36</v>
      </c>
      <c r="BH77" s="162"/>
      <c r="BI77" s="152"/>
      <c r="BJ77" s="162" t="s">
        <v>36</v>
      </c>
      <c r="BK77" s="267">
        <f>BK78+BK79+BK80+BK81+BK82+BK83</f>
        <v>27702958</v>
      </c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>
        <f>BX78+BX79+BX80+BX81+BX82</f>
        <v>29363897</v>
      </c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>
        <f>CK78+CK79+CK80+CK81+CK82</f>
        <v>29363897</v>
      </c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8" t="s">
        <v>36</v>
      </c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9"/>
    </row>
    <row r="78" spans="1:114" ht="21.75" customHeight="1">
      <c r="A78" s="255" t="s">
        <v>171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7"/>
      <c r="BF78" s="148" t="s">
        <v>61</v>
      </c>
      <c r="BG78" s="168" t="s">
        <v>62</v>
      </c>
      <c r="BH78" s="186" t="s">
        <v>614</v>
      </c>
      <c r="BI78" s="149" t="s">
        <v>615</v>
      </c>
      <c r="BJ78" s="155" t="s">
        <v>172</v>
      </c>
      <c r="BK78" s="252">
        <v>20955989.25</v>
      </c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>
        <v>22361672.04</v>
      </c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>
        <v>22361672.04</v>
      </c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3" t="s">
        <v>36</v>
      </c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4"/>
    </row>
    <row r="79" spans="1:114" ht="21.75" customHeight="1">
      <c r="A79" s="255" t="s">
        <v>171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7"/>
      <c r="BF79" s="148" t="s">
        <v>182</v>
      </c>
      <c r="BG79" s="168" t="s">
        <v>64</v>
      </c>
      <c r="BH79" s="186" t="s">
        <v>614</v>
      </c>
      <c r="BI79" s="149" t="s">
        <v>615</v>
      </c>
      <c r="BJ79" s="155" t="s">
        <v>175</v>
      </c>
      <c r="BK79" s="252">
        <v>6367968.75</v>
      </c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>
        <v>6753224.96</v>
      </c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>
        <v>6753224.96</v>
      </c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3" t="s">
        <v>36</v>
      </c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4"/>
    </row>
    <row r="80" spans="1:114" ht="21.75" customHeight="1">
      <c r="A80" s="255" t="s">
        <v>171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7"/>
      <c r="BF80" s="148" t="s">
        <v>183</v>
      </c>
      <c r="BG80" s="168" t="s">
        <v>62</v>
      </c>
      <c r="BH80" s="186" t="s">
        <v>614</v>
      </c>
      <c r="BI80" s="149" t="s">
        <v>615</v>
      </c>
      <c r="BJ80" s="155" t="s">
        <v>623</v>
      </c>
      <c r="BK80" s="252">
        <v>130000</v>
      </c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3" t="s">
        <v>36</v>
      </c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4"/>
    </row>
    <row r="81" spans="1:114" ht="21.75" customHeight="1">
      <c r="A81" s="255" t="s">
        <v>171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7"/>
      <c r="BF81" s="148" t="s">
        <v>184</v>
      </c>
      <c r="BG81" s="168" t="s">
        <v>80</v>
      </c>
      <c r="BH81" s="207"/>
      <c r="BI81" s="149"/>
      <c r="BJ81" s="155" t="s">
        <v>178</v>
      </c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>
        <v>0</v>
      </c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>
        <v>0</v>
      </c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3" t="s">
        <v>36</v>
      </c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4"/>
    </row>
    <row r="82" spans="1:114" ht="21.75" customHeight="1">
      <c r="A82" s="255" t="s">
        <v>171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7"/>
      <c r="BF82" s="148" t="s">
        <v>185</v>
      </c>
      <c r="BG82" s="168" t="s">
        <v>80</v>
      </c>
      <c r="BH82" s="186" t="s">
        <v>614</v>
      </c>
      <c r="BI82" s="149" t="s">
        <v>615</v>
      </c>
      <c r="BJ82" s="155" t="s">
        <v>179</v>
      </c>
      <c r="BK82" s="252">
        <v>249000</v>
      </c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>
        <v>249000</v>
      </c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>
        <v>249000</v>
      </c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3" t="s">
        <v>36</v>
      </c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4"/>
    </row>
    <row r="83" spans="1:114" ht="21.75" customHeight="1">
      <c r="A83" s="255" t="s">
        <v>171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7"/>
      <c r="BF83" s="148" t="s">
        <v>673</v>
      </c>
      <c r="BG83" s="168" t="s">
        <v>64</v>
      </c>
      <c r="BH83" s="207"/>
      <c r="BI83" s="149"/>
      <c r="BJ83" s="207" t="s">
        <v>175</v>
      </c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379"/>
      <c r="BY83" s="380"/>
      <c r="BZ83" s="380"/>
      <c r="CA83" s="380"/>
      <c r="CB83" s="380"/>
      <c r="CC83" s="380"/>
      <c r="CD83" s="380"/>
      <c r="CE83" s="380"/>
      <c r="CF83" s="380"/>
      <c r="CG83" s="380"/>
      <c r="CH83" s="380"/>
      <c r="CI83" s="380"/>
      <c r="CJ83" s="381"/>
      <c r="CK83" s="379"/>
      <c r="CL83" s="380"/>
      <c r="CM83" s="380"/>
      <c r="CN83" s="380"/>
      <c r="CO83" s="380"/>
      <c r="CP83" s="380"/>
      <c r="CQ83" s="380"/>
      <c r="CR83" s="380"/>
      <c r="CS83" s="380"/>
      <c r="CT83" s="380"/>
      <c r="CU83" s="380"/>
      <c r="CV83" s="380"/>
      <c r="CW83" s="381"/>
      <c r="CX83" s="370"/>
      <c r="CY83" s="371"/>
      <c r="CZ83" s="371"/>
      <c r="DA83" s="371"/>
      <c r="DB83" s="371"/>
      <c r="DC83" s="371"/>
      <c r="DD83" s="371"/>
      <c r="DE83" s="371"/>
      <c r="DF83" s="371"/>
      <c r="DG83" s="371"/>
      <c r="DH83" s="371"/>
      <c r="DI83" s="371"/>
      <c r="DJ83" s="372"/>
    </row>
    <row r="84" spans="1:114" ht="21.75" customHeight="1">
      <c r="A84" s="270" t="s">
        <v>241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2"/>
      <c r="BF84" s="151" t="s">
        <v>67</v>
      </c>
      <c r="BG84" s="170" t="s">
        <v>36</v>
      </c>
      <c r="BH84" s="162"/>
      <c r="BI84" s="152"/>
      <c r="BJ84" s="162" t="s">
        <v>36</v>
      </c>
      <c r="BK84" s="273">
        <f>SUM(BK85:BW101)</f>
        <v>2529653</v>
      </c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5"/>
      <c r="BX84" s="273">
        <f>SUM(BX85:CJ101)</f>
        <v>3243006</v>
      </c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5"/>
      <c r="CK84" s="273">
        <f>SUM(CK85:CW101)</f>
        <v>3287787</v>
      </c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5"/>
      <c r="CX84" s="276" t="s">
        <v>36</v>
      </c>
      <c r="CY84" s="277"/>
      <c r="CZ84" s="277"/>
      <c r="DA84" s="277"/>
      <c r="DB84" s="277"/>
      <c r="DC84" s="277"/>
      <c r="DD84" s="277"/>
      <c r="DE84" s="277"/>
      <c r="DF84" s="277"/>
      <c r="DG84" s="277"/>
      <c r="DH84" s="277"/>
      <c r="DI84" s="277"/>
      <c r="DJ84" s="278"/>
    </row>
    <row r="85" spans="1:114" ht="21.75" customHeight="1">
      <c r="A85" s="255" t="s">
        <v>181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7"/>
      <c r="BF85" s="148" t="s">
        <v>68</v>
      </c>
      <c r="BG85" s="168" t="s">
        <v>62</v>
      </c>
      <c r="BH85" s="155"/>
      <c r="BI85" s="149"/>
      <c r="BJ85" s="155" t="s">
        <v>172</v>
      </c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3" t="s">
        <v>36</v>
      </c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4"/>
    </row>
    <row r="86" spans="1:114" ht="21.75" customHeight="1">
      <c r="A86" s="255" t="s">
        <v>181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7"/>
      <c r="BF86" s="148" t="s">
        <v>69</v>
      </c>
      <c r="BG86" s="168" t="s">
        <v>63</v>
      </c>
      <c r="BH86" s="155"/>
      <c r="BI86" s="149"/>
      <c r="BJ86" s="155" t="s">
        <v>173</v>
      </c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3" t="s">
        <v>36</v>
      </c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4"/>
    </row>
    <row r="87" spans="1:114" ht="21.75" customHeight="1">
      <c r="A87" s="255" t="s">
        <v>181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7"/>
      <c r="BF87" s="148" t="s">
        <v>192</v>
      </c>
      <c r="BG87" s="168" t="s">
        <v>64</v>
      </c>
      <c r="BH87" s="155"/>
      <c r="BI87" s="149"/>
      <c r="BJ87" s="155" t="s">
        <v>175</v>
      </c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3" t="s">
        <v>36</v>
      </c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4"/>
    </row>
    <row r="88" spans="1:114" ht="21.75" customHeight="1">
      <c r="A88" s="255" t="s">
        <v>181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7"/>
      <c r="BF88" s="148" t="s">
        <v>193</v>
      </c>
      <c r="BG88" s="168" t="s">
        <v>80</v>
      </c>
      <c r="BH88" s="186" t="s">
        <v>616</v>
      </c>
      <c r="BI88" s="149" t="s">
        <v>617</v>
      </c>
      <c r="BJ88" s="155" t="s">
        <v>176</v>
      </c>
      <c r="BK88" s="252">
        <v>128500</v>
      </c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>
        <v>130000</v>
      </c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>
        <v>130000</v>
      </c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3" t="s">
        <v>36</v>
      </c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4"/>
    </row>
    <row r="89" spans="1:114" ht="21.75" customHeight="1">
      <c r="A89" s="255" t="s">
        <v>181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7"/>
      <c r="BF89" s="148" t="s">
        <v>194</v>
      </c>
      <c r="BG89" s="168" t="s">
        <v>80</v>
      </c>
      <c r="BH89" s="186" t="s">
        <v>616</v>
      </c>
      <c r="BI89" s="149" t="s">
        <v>617</v>
      </c>
      <c r="BJ89" s="155" t="s">
        <v>186</v>
      </c>
      <c r="BK89" s="252">
        <v>348534</v>
      </c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>
        <v>348534</v>
      </c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>
        <v>353048</v>
      </c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3" t="s">
        <v>36</v>
      </c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4"/>
    </row>
    <row r="90" spans="1:114" ht="21.75" customHeight="1">
      <c r="A90" s="255" t="s">
        <v>181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7"/>
      <c r="BF90" s="148" t="s">
        <v>195</v>
      </c>
      <c r="BG90" s="168" t="s">
        <v>676</v>
      </c>
      <c r="BH90" s="186" t="s">
        <v>616</v>
      </c>
      <c r="BI90" s="149" t="s">
        <v>617</v>
      </c>
      <c r="BJ90" s="155" t="s">
        <v>186</v>
      </c>
      <c r="BK90" s="252">
        <v>1434000</v>
      </c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>
        <v>1434000</v>
      </c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>
        <v>1434000</v>
      </c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3" t="s">
        <v>36</v>
      </c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4"/>
    </row>
    <row r="91" spans="1:114" ht="21.75" customHeight="1">
      <c r="A91" s="255" t="s">
        <v>181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7"/>
      <c r="BF91" s="148" t="s">
        <v>196</v>
      </c>
      <c r="BG91" s="168" t="s">
        <v>80</v>
      </c>
      <c r="BH91" s="186" t="s">
        <v>616</v>
      </c>
      <c r="BI91" s="149" t="s">
        <v>617</v>
      </c>
      <c r="BJ91" s="155" t="s">
        <v>177</v>
      </c>
      <c r="BK91" s="252">
        <v>340480</v>
      </c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>
        <v>809733</v>
      </c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>
        <v>850000</v>
      </c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4"/>
    </row>
    <row r="92" spans="1:114" ht="21.75" customHeight="1">
      <c r="A92" s="255" t="s">
        <v>181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7"/>
      <c r="BF92" s="148" t="s">
        <v>197</v>
      </c>
      <c r="BG92" s="168" t="s">
        <v>80</v>
      </c>
      <c r="BH92" s="186" t="s">
        <v>616</v>
      </c>
      <c r="BI92" s="149" t="s">
        <v>617</v>
      </c>
      <c r="BJ92" s="155" t="s">
        <v>174</v>
      </c>
      <c r="BK92" s="252">
        <v>107400</v>
      </c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>
        <v>350000</v>
      </c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>
        <v>350000</v>
      </c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3" t="s">
        <v>36</v>
      </c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4"/>
    </row>
    <row r="93" spans="1:114" ht="21.75" customHeight="1">
      <c r="A93" s="255" t="s">
        <v>181</v>
      </c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7"/>
      <c r="BF93" s="148" t="s">
        <v>198</v>
      </c>
      <c r="BG93" s="168" t="s">
        <v>80</v>
      </c>
      <c r="BH93" s="155"/>
      <c r="BI93" s="149"/>
      <c r="BJ93" s="155" t="s">
        <v>187</v>
      </c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3" t="s">
        <v>36</v>
      </c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4"/>
    </row>
    <row r="94" spans="1:114" ht="21.75" customHeight="1">
      <c r="A94" s="255" t="s">
        <v>181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7"/>
      <c r="BF94" s="148" t="s">
        <v>199</v>
      </c>
      <c r="BG94" s="168" t="s">
        <v>80</v>
      </c>
      <c r="BH94" s="155"/>
      <c r="BI94" s="149"/>
      <c r="BJ94" s="155" t="s">
        <v>188</v>
      </c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3" t="s">
        <v>36</v>
      </c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4"/>
    </row>
    <row r="95" spans="1:114" ht="21.75" customHeight="1">
      <c r="A95" s="255" t="s">
        <v>181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7"/>
      <c r="BF95" s="148" t="s">
        <v>70</v>
      </c>
      <c r="BG95" s="168" t="s">
        <v>80</v>
      </c>
      <c r="BH95" s="155"/>
      <c r="BI95" s="149"/>
      <c r="BJ95" s="155" t="s">
        <v>178</v>
      </c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3" t="s">
        <v>36</v>
      </c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4"/>
    </row>
    <row r="96" spans="1:114" ht="21.75" customHeight="1">
      <c r="A96" s="255" t="s">
        <v>181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7"/>
      <c r="BF96" s="148" t="s">
        <v>200</v>
      </c>
      <c r="BG96" s="168" t="s">
        <v>80</v>
      </c>
      <c r="BH96" s="186" t="s">
        <v>620</v>
      </c>
      <c r="BI96" s="149" t="s">
        <v>664</v>
      </c>
      <c r="BJ96" s="155" t="s">
        <v>189</v>
      </c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3" t="s">
        <v>36</v>
      </c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4"/>
    </row>
    <row r="97" spans="1:114" ht="21.75" customHeight="1">
      <c r="A97" s="255" t="s">
        <v>181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7"/>
      <c r="BF97" s="148" t="s">
        <v>201</v>
      </c>
      <c r="BG97" s="168" t="s">
        <v>80</v>
      </c>
      <c r="BH97" s="187" t="s">
        <v>616</v>
      </c>
      <c r="BI97" s="149" t="s">
        <v>617</v>
      </c>
      <c r="BJ97" s="155" t="s">
        <v>636</v>
      </c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3" t="s">
        <v>36</v>
      </c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4"/>
    </row>
    <row r="98" spans="1:114" ht="21.75" customHeight="1">
      <c r="A98" s="255" t="s">
        <v>181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7"/>
      <c r="BF98" s="148" t="s">
        <v>202</v>
      </c>
      <c r="BG98" s="168" t="s">
        <v>80</v>
      </c>
      <c r="BH98" s="155"/>
      <c r="BI98" s="149"/>
      <c r="BJ98" s="155" t="s">
        <v>190</v>
      </c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3" t="s">
        <v>36</v>
      </c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4"/>
    </row>
    <row r="99" spans="1:114" ht="21.75" customHeight="1">
      <c r="A99" s="255" t="s">
        <v>181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7"/>
      <c r="BF99" s="148" t="s">
        <v>203</v>
      </c>
      <c r="BG99" s="168" t="s">
        <v>80</v>
      </c>
      <c r="BH99" s="186" t="s">
        <v>616</v>
      </c>
      <c r="BI99" s="149" t="s">
        <v>617</v>
      </c>
      <c r="BJ99" s="155" t="s">
        <v>179</v>
      </c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3" t="s">
        <v>36</v>
      </c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4"/>
    </row>
    <row r="100" spans="1:114" ht="21.75" customHeight="1">
      <c r="A100" s="255" t="s">
        <v>181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7"/>
      <c r="BF100" s="148" t="s">
        <v>204</v>
      </c>
      <c r="BG100" s="168" t="s">
        <v>669</v>
      </c>
      <c r="BH100" s="206"/>
      <c r="BI100" s="149"/>
      <c r="BJ100" s="155" t="s">
        <v>670</v>
      </c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3" t="s">
        <v>36</v>
      </c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4"/>
    </row>
    <row r="101" spans="1:114" ht="21.75" customHeight="1">
      <c r="A101" s="255" t="s">
        <v>181</v>
      </c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7"/>
      <c r="BF101" s="148" t="s">
        <v>205</v>
      </c>
      <c r="BG101" s="168" t="s">
        <v>73</v>
      </c>
      <c r="BH101" s="186" t="s">
        <v>616</v>
      </c>
      <c r="BI101" s="149" t="s">
        <v>617</v>
      </c>
      <c r="BJ101" s="155" t="s">
        <v>191</v>
      </c>
      <c r="BK101" s="252">
        <v>170739</v>
      </c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>
        <v>170739</v>
      </c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>
        <v>170739</v>
      </c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3" t="s">
        <v>36</v>
      </c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4"/>
    </row>
    <row r="102" spans="1:114" ht="14.25" customHeight="1">
      <c r="A102" s="264" t="s">
        <v>240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6"/>
      <c r="BF102" s="151" t="s">
        <v>71</v>
      </c>
      <c r="BG102" s="170" t="s">
        <v>36</v>
      </c>
      <c r="BH102" s="162"/>
      <c r="BI102" s="152"/>
      <c r="BJ102" s="162" t="s">
        <v>36</v>
      </c>
      <c r="BK102" s="267">
        <f>SUM(BK103:BW107)</f>
        <v>374291.47</v>
      </c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>
        <f>SUM(BX103:CJ107)</f>
        <v>0</v>
      </c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>
        <f>SUM(CK103:CW107)</f>
        <v>0</v>
      </c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8" t="s">
        <v>36</v>
      </c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8"/>
      <c r="DJ102" s="269"/>
    </row>
    <row r="103" spans="1:114" ht="14.25" customHeight="1">
      <c r="A103" s="261" t="s">
        <v>166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2"/>
      <c r="BA103" s="262"/>
      <c r="BB103" s="262"/>
      <c r="BC103" s="262"/>
      <c r="BD103" s="262"/>
      <c r="BE103" s="263"/>
      <c r="BF103" s="148" t="s">
        <v>72</v>
      </c>
      <c r="BG103" s="168" t="s">
        <v>79</v>
      </c>
      <c r="BH103" s="155"/>
      <c r="BI103" s="149"/>
      <c r="BJ103" s="155" t="s">
        <v>177</v>
      </c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3" t="s">
        <v>36</v>
      </c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4"/>
    </row>
    <row r="104" spans="1:114" ht="14.25" customHeight="1">
      <c r="A104" s="261" t="s">
        <v>686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3"/>
      <c r="BF104" s="148" t="s">
        <v>206</v>
      </c>
      <c r="BG104" s="168" t="s">
        <v>80</v>
      </c>
      <c r="BH104" s="217"/>
      <c r="BI104" s="215"/>
      <c r="BJ104" s="155" t="s">
        <v>177</v>
      </c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3" t="s">
        <v>36</v>
      </c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4"/>
    </row>
    <row r="105" spans="1:114" ht="14.25" customHeight="1">
      <c r="A105" s="261" t="s">
        <v>166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3"/>
      <c r="BF105" s="148" t="s">
        <v>207</v>
      </c>
      <c r="BG105" s="168" t="s">
        <v>80</v>
      </c>
      <c r="BH105" s="216"/>
      <c r="BI105" s="215"/>
      <c r="BJ105" s="155" t="s">
        <v>174</v>
      </c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3" t="s">
        <v>36</v>
      </c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4"/>
    </row>
    <row r="106" spans="1:114" ht="14.25" customHeight="1">
      <c r="A106" s="261" t="s">
        <v>166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3"/>
      <c r="BF106" s="148" t="s">
        <v>208</v>
      </c>
      <c r="BG106" s="168" t="s">
        <v>80</v>
      </c>
      <c r="BH106" s="155"/>
      <c r="BI106" s="149"/>
      <c r="BJ106" s="155" t="s">
        <v>178</v>
      </c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3" t="s">
        <v>36</v>
      </c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4"/>
    </row>
    <row r="107" spans="1:114" ht="14.25" customHeight="1">
      <c r="A107" s="261" t="s">
        <v>166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262"/>
      <c r="BB107" s="262"/>
      <c r="BC107" s="262"/>
      <c r="BD107" s="262"/>
      <c r="BE107" s="263"/>
      <c r="BF107" s="148" t="s">
        <v>209</v>
      </c>
      <c r="BG107" s="168" t="s">
        <v>80</v>
      </c>
      <c r="BH107" s="186" t="s">
        <v>622</v>
      </c>
      <c r="BI107" s="221" t="s">
        <v>702</v>
      </c>
      <c r="BJ107" s="155" t="s">
        <v>189</v>
      </c>
      <c r="BK107" s="252">
        <v>374291.47</v>
      </c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3" t="s">
        <v>36</v>
      </c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4"/>
    </row>
    <row r="108" spans="1:114" ht="14.25" customHeight="1">
      <c r="A108" s="264" t="s">
        <v>210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6"/>
      <c r="BF108" s="151" t="s">
        <v>74</v>
      </c>
      <c r="BG108" s="170" t="s">
        <v>36</v>
      </c>
      <c r="BH108" s="162"/>
      <c r="BI108" s="152"/>
      <c r="BJ108" s="162" t="s">
        <v>36</v>
      </c>
      <c r="BK108" s="267">
        <f>SUM(BK109:BW114)</f>
        <v>604923.98</v>
      </c>
      <c r="BL108" s="267"/>
      <c r="BM108" s="267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>
        <f>SUM(BX109:CJ114)</f>
        <v>550000</v>
      </c>
      <c r="BY108" s="267"/>
      <c r="BZ108" s="267"/>
      <c r="CA108" s="267"/>
      <c r="CB108" s="267"/>
      <c r="CC108" s="267"/>
      <c r="CD108" s="267"/>
      <c r="CE108" s="267"/>
      <c r="CF108" s="267"/>
      <c r="CG108" s="267"/>
      <c r="CH108" s="267"/>
      <c r="CI108" s="267"/>
      <c r="CJ108" s="267"/>
      <c r="CK108" s="267">
        <f>SUM(CK109:CW114)</f>
        <v>550000</v>
      </c>
      <c r="CL108" s="267"/>
      <c r="CM108" s="267"/>
      <c r="CN108" s="267"/>
      <c r="CO108" s="267"/>
      <c r="CP108" s="267"/>
      <c r="CQ108" s="267"/>
      <c r="CR108" s="267"/>
      <c r="CS108" s="267"/>
      <c r="CT108" s="267"/>
      <c r="CU108" s="267"/>
      <c r="CV108" s="267"/>
      <c r="CW108" s="267"/>
      <c r="CX108" s="253" t="s">
        <v>36</v>
      </c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4"/>
    </row>
    <row r="109" spans="1:114" ht="14.25" customHeight="1">
      <c r="A109" s="261" t="s">
        <v>210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2"/>
      <c r="BA109" s="262"/>
      <c r="BB109" s="262"/>
      <c r="BC109" s="262"/>
      <c r="BD109" s="262"/>
      <c r="BE109" s="263"/>
      <c r="BF109" s="148" t="s">
        <v>75</v>
      </c>
      <c r="BG109" s="168" t="s">
        <v>62</v>
      </c>
      <c r="BH109" s="205" t="s">
        <v>668</v>
      </c>
      <c r="BI109" s="149" t="s">
        <v>239</v>
      </c>
      <c r="BJ109" s="155" t="s">
        <v>172</v>
      </c>
      <c r="BK109" s="252">
        <v>300000</v>
      </c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>
        <v>300000</v>
      </c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>
        <v>300000</v>
      </c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3" t="s">
        <v>36</v>
      </c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4"/>
    </row>
    <row r="110" spans="1:114" ht="14.25" customHeight="1">
      <c r="A110" s="261" t="s">
        <v>210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3"/>
      <c r="BF110" s="148" t="s">
        <v>211</v>
      </c>
      <c r="BG110" s="168" t="s">
        <v>64</v>
      </c>
      <c r="BH110" s="205" t="s">
        <v>668</v>
      </c>
      <c r="BI110" s="149" t="s">
        <v>239</v>
      </c>
      <c r="BJ110" s="155" t="s">
        <v>175</v>
      </c>
      <c r="BK110" s="252">
        <v>100000</v>
      </c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>
        <v>100000</v>
      </c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>
        <v>100000</v>
      </c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3" t="s">
        <v>36</v>
      </c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4"/>
    </row>
    <row r="111" spans="1:114" ht="14.25" customHeight="1">
      <c r="A111" s="261" t="s">
        <v>210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2"/>
      <c r="AX111" s="262"/>
      <c r="AY111" s="262"/>
      <c r="AZ111" s="262"/>
      <c r="BA111" s="262"/>
      <c r="BB111" s="262"/>
      <c r="BC111" s="262"/>
      <c r="BD111" s="262"/>
      <c r="BE111" s="263"/>
      <c r="BF111" s="148" t="s">
        <v>212</v>
      </c>
      <c r="BG111" s="168" t="s">
        <v>80</v>
      </c>
      <c r="BH111" s="205" t="s">
        <v>668</v>
      </c>
      <c r="BI111" s="149" t="s">
        <v>239</v>
      </c>
      <c r="BJ111" s="155" t="s">
        <v>177</v>
      </c>
      <c r="BK111" s="252">
        <v>60000</v>
      </c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>
        <v>40000</v>
      </c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>
        <v>40000</v>
      </c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3" t="s">
        <v>36</v>
      </c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4"/>
    </row>
    <row r="112" spans="1:114" ht="14.25" customHeight="1">
      <c r="A112" s="261" t="s">
        <v>210</v>
      </c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3"/>
      <c r="BF112" s="148" t="s">
        <v>213</v>
      </c>
      <c r="BG112" s="168" t="s">
        <v>80</v>
      </c>
      <c r="BH112" s="205" t="s">
        <v>668</v>
      </c>
      <c r="BI112" s="149" t="s">
        <v>239</v>
      </c>
      <c r="BJ112" s="155" t="s">
        <v>178</v>
      </c>
      <c r="BK112" s="252">
        <v>30000</v>
      </c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>
        <v>30000</v>
      </c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>
        <v>30000</v>
      </c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3" t="s">
        <v>36</v>
      </c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4"/>
    </row>
    <row r="113" spans="1:114" ht="14.25" customHeight="1">
      <c r="A113" s="261" t="s">
        <v>210</v>
      </c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3"/>
      <c r="BF113" s="148" t="s">
        <v>214</v>
      </c>
      <c r="BG113" s="168" t="s">
        <v>80</v>
      </c>
      <c r="BH113" s="205" t="s">
        <v>668</v>
      </c>
      <c r="BI113" s="149" t="s">
        <v>239</v>
      </c>
      <c r="BJ113" s="155" t="s">
        <v>636</v>
      </c>
      <c r="BK113" s="252">
        <v>54923.98</v>
      </c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>
        <v>50000</v>
      </c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>
        <v>50000</v>
      </c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3" t="s">
        <v>36</v>
      </c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4"/>
    </row>
    <row r="114" spans="1:114" ht="14.25" customHeight="1">
      <c r="A114" s="261" t="s">
        <v>210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3"/>
      <c r="BF114" s="148" t="s">
        <v>215</v>
      </c>
      <c r="BG114" s="168" t="s">
        <v>80</v>
      </c>
      <c r="BH114" s="205" t="s">
        <v>668</v>
      </c>
      <c r="BI114" s="149" t="s">
        <v>239</v>
      </c>
      <c r="BJ114" s="155" t="s">
        <v>179</v>
      </c>
      <c r="BK114" s="252">
        <v>60000</v>
      </c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>
        <v>30000</v>
      </c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>
        <v>30000</v>
      </c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3" t="s">
        <v>36</v>
      </c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4"/>
    </row>
    <row r="115" spans="1:114" ht="14.25" customHeight="1">
      <c r="A115" s="264" t="s">
        <v>216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6"/>
      <c r="BF115" s="151" t="s">
        <v>76</v>
      </c>
      <c r="BG115" s="170" t="s">
        <v>36</v>
      </c>
      <c r="BH115" s="162"/>
      <c r="BI115" s="152"/>
      <c r="BJ115" s="162" t="s">
        <v>36</v>
      </c>
      <c r="BK115" s="267">
        <f>BK117</f>
        <v>4000000</v>
      </c>
      <c r="BL115" s="267"/>
      <c r="BM115" s="267"/>
      <c r="BN115" s="267"/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>
        <f>BX117</f>
        <v>3000000</v>
      </c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>
        <f>CK117</f>
        <v>3000000</v>
      </c>
      <c r="CL115" s="267"/>
      <c r="CM115" s="267"/>
      <c r="CN115" s="267"/>
      <c r="CO115" s="267"/>
      <c r="CP115" s="267"/>
      <c r="CQ115" s="267"/>
      <c r="CR115" s="267"/>
      <c r="CS115" s="267"/>
      <c r="CT115" s="267"/>
      <c r="CU115" s="267"/>
      <c r="CV115" s="267"/>
      <c r="CW115" s="267"/>
      <c r="CX115" s="268" t="s">
        <v>36</v>
      </c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9"/>
    </row>
    <row r="116" spans="1:114" ht="14.25" customHeight="1">
      <c r="A116" s="261" t="s">
        <v>216</v>
      </c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3"/>
      <c r="BF116" s="148" t="s">
        <v>217</v>
      </c>
      <c r="BG116" s="168" t="s">
        <v>80</v>
      </c>
      <c r="BH116" s="155"/>
      <c r="BI116" s="149" t="s">
        <v>239</v>
      </c>
      <c r="BJ116" s="155" t="s">
        <v>174</v>
      </c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3" t="s">
        <v>36</v>
      </c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4"/>
    </row>
    <row r="117" spans="1:114" ht="14.25" customHeight="1">
      <c r="A117" s="261" t="s">
        <v>216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2"/>
      <c r="BA117" s="262"/>
      <c r="BB117" s="262"/>
      <c r="BC117" s="262"/>
      <c r="BD117" s="262"/>
      <c r="BE117" s="263"/>
      <c r="BF117" s="148" t="s">
        <v>218</v>
      </c>
      <c r="BG117" s="168" t="s">
        <v>80</v>
      </c>
      <c r="BH117" s="186" t="s">
        <v>618</v>
      </c>
      <c r="BI117" s="149" t="s">
        <v>619</v>
      </c>
      <c r="BJ117" s="155" t="s">
        <v>189</v>
      </c>
      <c r="BK117" s="252">
        <v>4000000</v>
      </c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>
        <v>3000000</v>
      </c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>
        <v>3000000</v>
      </c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3" t="s">
        <v>36</v>
      </c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4"/>
    </row>
    <row r="118" spans="1:114" ht="14.25" customHeight="1">
      <c r="A118" s="264" t="s">
        <v>219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6"/>
      <c r="BF118" s="151" t="s">
        <v>77</v>
      </c>
      <c r="BG118" s="170" t="s">
        <v>36</v>
      </c>
      <c r="BH118" s="155"/>
      <c r="BI118" s="149"/>
      <c r="BJ118" s="155"/>
      <c r="BK118" s="267">
        <f>SUM(BK119:BW126)</f>
        <v>340153.74</v>
      </c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>
        <f>SUM(BX119:CJ126)</f>
        <v>300000</v>
      </c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>
        <f>SUM(CK119:CW126)</f>
        <v>300000</v>
      </c>
      <c r="CL118" s="267"/>
      <c r="CM118" s="267"/>
      <c r="CN118" s="267"/>
      <c r="CO118" s="267"/>
      <c r="CP118" s="267"/>
      <c r="CQ118" s="267"/>
      <c r="CR118" s="267"/>
      <c r="CS118" s="267"/>
      <c r="CT118" s="267"/>
      <c r="CU118" s="267"/>
      <c r="CV118" s="267"/>
      <c r="CW118" s="267"/>
      <c r="CX118" s="268" t="s">
        <v>36</v>
      </c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9"/>
    </row>
    <row r="119" spans="1:114" ht="14.25" customHeight="1">
      <c r="A119" s="261" t="s">
        <v>219</v>
      </c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62"/>
      <c r="AN119" s="262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62"/>
      <c r="BE119" s="263"/>
      <c r="BF119" s="148" t="s">
        <v>78</v>
      </c>
      <c r="BG119" s="168" t="s">
        <v>80</v>
      </c>
      <c r="BH119" s="187" t="s">
        <v>612</v>
      </c>
      <c r="BI119" s="149" t="s">
        <v>239</v>
      </c>
      <c r="BJ119" s="155" t="s">
        <v>177</v>
      </c>
      <c r="BK119" s="252">
        <v>100000</v>
      </c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>
        <v>40000</v>
      </c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>
        <v>40000</v>
      </c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3" t="s">
        <v>36</v>
      </c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4"/>
    </row>
    <row r="120" spans="1:114" ht="14.25" customHeight="1">
      <c r="A120" s="261" t="s">
        <v>219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3"/>
      <c r="BF120" s="148" t="s">
        <v>220</v>
      </c>
      <c r="BG120" s="168" t="s">
        <v>80</v>
      </c>
      <c r="BH120" s="187" t="s">
        <v>612</v>
      </c>
      <c r="BI120" s="149" t="s">
        <v>239</v>
      </c>
      <c r="BJ120" s="155" t="s">
        <v>174</v>
      </c>
      <c r="BK120" s="252">
        <v>30000</v>
      </c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>
        <v>50000</v>
      </c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>
        <v>50000</v>
      </c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3" t="s">
        <v>36</v>
      </c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4"/>
    </row>
    <row r="121" spans="1:114" ht="14.25" customHeight="1">
      <c r="A121" s="261" t="s">
        <v>219</v>
      </c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3"/>
      <c r="BF121" s="148" t="s">
        <v>221</v>
      </c>
      <c r="BG121" s="168" t="s">
        <v>80</v>
      </c>
      <c r="BH121" s="187" t="s">
        <v>612</v>
      </c>
      <c r="BI121" s="149" t="s">
        <v>239</v>
      </c>
      <c r="BJ121" s="187" t="s">
        <v>188</v>
      </c>
      <c r="BK121" s="379"/>
      <c r="BL121" s="380"/>
      <c r="BM121" s="380"/>
      <c r="BN121" s="380"/>
      <c r="BO121" s="380"/>
      <c r="BP121" s="380"/>
      <c r="BQ121" s="380"/>
      <c r="BR121" s="380"/>
      <c r="BS121" s="380"/>
      <c r="BT121" s="380"/>
      <c r="BU121" s="380"/>
      <c r="BV121" s="380"/>
      <c r="BW121" s="381"/>
      <c r="BX121" s="379"/>
      <c r="BY121" s="380"/>
      <c r="BZ121" s="380"/>
      <c r="CA121" s="380"/>
      <c r="CB121" s="380"/>
      <c r="CC121" s="380"/>
      <c r="CD121" s="380"/>
      <c r="CE121" s="380"/>
      <c r="CF121" s="380"/>
      <c r="CG121" s="380"/>
      <c r="CH121" s="380"/>
      <c r="CI121" s="380"/>
      <c r="CJ121" s="381"/>
      <c r="CK121" s="379"/>
      <c r="CL121" s="380"/>
      <c r="CM121" s="380"/>
      <c r="CN121" s="380"/>
      <c r="CO121" s="380"/>
      <c r="CP121" s="380"/>
      <c r="CQ121" s="380"/>
      <c r="CR121" s="380"/>
      <c r="CS121" s="380"/>
      <c r="CT121" s="380"/>
      <c r="CU121" s="380"/>
      <c r="CV121" s="380"/>
      <c r="CW121" s="381"/>
      <c r="CX121" s="253" t="s">
        <v>36</v>
      </c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4"/>
    </row>
    <row r="122" spans="1:114" ht="14.25" customHeight="1">
      <c r="A122" s="261" t="s">
        <v>219</v>
      </c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3"/>
      <c r="BF122" s="148" t="s">
        <v>222</v>
      </c>
      <c r="BG122" s="168" t="s">
        <v>80</v>
      </c>
      <c r="BH122" s="187" t="s">
        <v>612</v>
      </c>
      <c r="BI122" s="149" t="s">
        <v>239</v>
      </c>
      <c r="BJ122" s="155" t="s">
        <v>178</v>
      </c>
      <c r="BK122" s="252">
        <v>30000</v>
      </c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>
        <v>30000</v>
      </c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>
        <v>30000</v>
      </c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3" t="s">
        <v>36</v>
      </c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4"/>
    </row>
    <row r="123" spans="1:114" ht="14.25" customHeight="1">
      <c r="A123" s="261" t="s">
        <v>219</v>
      </c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3"/>
      <c r="BF123" s="148" t="s">
        <v>637</v>
      </c>
      <c r="BG123" s="168" t="s">
        <v>80</v>
      </c>
      <c r="BH123" s="187" t="s">
        <v>612</v>
      </c>
      <c r="BI123" s="149" t="s">
        <v>239</v>
      </c>
      <c r="BJ123" s="187" t="s">
        <v>641</v>
      </c>
      <c r="BK123" s="252">
        <v>30000</v>
      </c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>
        <v>30000</v>
      </c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>
        <v>30000</v>
      </c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3" t="s">
        <v>36</v>
      </c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4"/>
    </row>
    <row r="124" spans="1:114" ht="14.25" customHeight="1">
      <c r="A124" s="261" t="s">
        <v>219</v>
      </c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3"/>
      <c r="BF124" s="148" t="s">
        <v>638</v>
      </c>
      <c r="BG124" s="168" t="s">
        <v>80</v>
      </c>
      <c r="BH124" s="187" t="s">
        <v>612</v>
      </c>
      <c r="BI124" s="149" t="s">
        <v>239</v>
      </c>
      <c r="BJ124" s="187" t="s">
        <v>189</v>
      </c>
      <c r="BK124" s="398">
        <v>40000</v>
      </c>
      <c r="BL124" s="398"/>
      <c r="BM124" s="398"/>
      <c r="BN124" s="398"/>
      <c r="BO124" s="398"/>
      <c r="BP124" s="398"/>
      <c r="BQ124" s="398"/>
      <c r="BR124" s="398"/>
      <c r="BS124" s="398"/>
      <c r="BT124" s="398"/>
      <c r="BU124" s="398"/>
      <c r="BV124" s="398"/>
      <c r="BW124" s="398"/>
      <c r="BX124" s="252">
        <v>40000</v>
      </c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>
        <v>40000</v>
      </c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3" t="s">
        <v>36</v>
      </c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4"/>
    </row>
    <row r="125" spans="1:114" ht="14.25" customHeight="1">
      <c r="A125" s="261" t="s">
        <v>219</v>
      </c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3"/>
      <c r="BF125" s="148" t="s">
        <v>639</v>
      </c>
      <c r="BG125" s="168" t="s">
        <v>80</v>
      </c>
      <c r="BH125" s="187" t="s">
        <v>612</v>
      </c>
      <c r="BI125" s="149" t="s">
        <v>239</v>
      </c>
      <c r="BJ125" s="187" t="s">
        <v>636</v>
      </c>
      <c r="BK125" s="252">
        <v>70000</v>
      </c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>
        <v>70000</v>
      </c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>
        <v>70000</v>
      </c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3" t="s">
        <v>36</v>
      </c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4"/>
    </row>
    <row r="126" spans="1:114" ht="14.25" customHeight="1">
      <c r="A126" s="261" t="s">
        <v>219</v>
      </c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3"/>
      <c r="BF126" s="148" t="s">
        <v>640</v>
      </c>
      <c r="BG126" s="168" t="s">
        <v>80</v>
      </c>
      <c r="BH126" s="187" t="s">
        <v>612</v>
      </c>
      <c r="BI126" s="149" t="s">
        <v>239</v>
      </c>
      <c r="BJ126" s="155" t="s">
        <v>179</v>
      </c>
      <c r="BK126" s="252">
        <v>40153.74</v>
      </c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>
        <v>40000</v>
      </c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>
        <v>40000</v>
      </c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3" t="s">
        <v>36</v>
      </c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4"/>
    </row>
    <row r="127" spans="1:114" ht="14.25" customHeight="1">
      <c r="A127" s="264" t="s">
        <v>223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6"/>
      <c r="BF127" s="151" t="s">
        <v>224</v>
      </c>
      <c r="BG127" s="170" t="s">
        <v>36</v>
      </c>
      <c r="BH127" s="162"/>
      <c r="BI127" s="149"/>
      <c r="BJ127" s="162" t="s">
        <v>36</v>
      </c>
      <c r="BK127" s="267">
        <f>SUM(BK128:BW131)</f>
        <v>0</v>
      </c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>
        <f>SUM(BX128:CJ131)</f>
        <v>0</v>
      </c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267"/>
      <c r="CJ127" s="267"/>
      <c r="CK127" s="267">
        <f>SUM(CK128:CW131)</f>
        <v>0</v>
      </c>
      <c r="CL127" s="267"/>
      <c r="CM127" s="267"/>
      <c r="CN127" s="267"/>
      <c r="CO127" s="267"/>
      <c r="CP127" s="267"/>
      <c r="CQ127" s="267"/>
      <c r="CR127" s="267"/>
      <c r="CS127" s="267"/>
      <c r="CT127" s="267"/>
      <c r="CU127" s="267"/>
      <c r="CV127" s="267"/>
      <c r="CW127" s="267"/>
      <c r="CX127" s="268" t="s">
        <v>36</v>
      </c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8"/>
      <c r="DJ127" s="269"/>
    </row>
    <row r="128" spans="1:114" ht="14.25" customHeight="1">
      <c r="A128" s="261" t="s">
        <v>223</v>
      </c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3"/>
      <c r="BF128" s="148" t="s">
        <v>225</v>
      </c>
      <c r="BG128" s="168" t="s">
        <v>80</v>
      </c>
      <c r="BH128" s="155"/>
      <c r="BI128" s="149" t="s">
        <v>239</v>
      </c>
      <c r="BJ128" s="155" t="s">
        <v>177</v>
      </c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3" t="s">
        <v>36</v>
      </c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4"/>
    </row>
    <row r="129" spans="1:114" ht="14.25" customHeight="1">
      <c r="A129" s="261" t="s">
        <v>223</v>
      </c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3"/>
      <c r="BF129" s="148" t="s">
        <v>226</v>
      </c>
      <c r="BG129" s="168" t="s">
        <v>80</v>
      </c>
      <c r="BH129" s="155"/>
      <c r="BI129" s="149" t="s">
        <v>239</v>
      </c>
      <c r="BJ129" s="155" t="s">
        <v>174</v>
      </c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3" t="s">
        <v>36</v>
      </c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4"/>
    </row>
    <row r="130" spans="1:114" ht="14.25" customHeight="1">
      <c r="A130" s="261" t="s">
        <v>223</v>
      </c>
      <c r="B130" s="26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262"/>
      <c r="AM130" s="262"/>
      <c r="AN130" s="262"/>
      <c r="AO130" s="262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  <c r="BC130" s="262"/>
      <c r="BD130" s="262"/>
      <c r="BE130" s="263"/>
      <c r="BF130" s="148" t="s">
        <v>227</v>
      </c>
      <c r="BG130" s="168" t="s">
        <v>80</v>
      </c>
      <c r="BH130" s="155"/>
      <c r="BI130" s="149" t="s">
        <v>239</v>
      </c>
      <c r="BJ130" s="155" t="s">
        <v>178</v>
      </c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2"/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3" t="s">
        <v>36</v>
      </c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4"/>
    </row>
    <row r="131" spans="1:114" ht="14.25" customHeight="1">
      <c r="A131" s="261" t="s">
        <v>223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262"/>
      <c r="BD131" s="262"/>
      <c r="BE131" s="263"/>
      <c r="BF131" s="148" t="s">
        <v>228</v>
      </c>
      <c r="BG131" s="168" t="s">
        <v>80</v>
      </c>
      <c r="BH131" s="155"/>
      <c r="BI131" s="149" t="s">
        <v>239</v>
      </c>
      <c r="BJ131" s="155" t="s">
        <v>179</v>
      </c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3" t="s">
        <v>36</v>
      </c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4"/>
    </row>
    <row r="132" spans="1:114" ht="14.25" customHeight="1">
      <c r="A132" s="395" t="s">
        <v>642</v>
      </c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6"/>
      <c r="T132" s="396"/>
      <c r="U132" s="396"/>
      <c r="V132" s="396"/>
      <c r="W132" s="396"/>
      <c r="X132" s="396"/>
      <c r="Y132" s="396"/>
      <c r="Z132" s="396"/>
      <c r="AA132" s="396"/>
      <c r="AB132" s="396"/>
      <c r="AC132" s="396"/>
      <c r="AD132" s="396"/>
      <c r="AE132" s="396"/>
      <c r="AF132" s="396"/>
      <c r="AG132" s="396"/>
      <c r="AH132" s="396"/>
      <c r="AI132" s="396"/>
      <c r="AJ132" s="396"/>
      <c r="AK132" s="396"/>
      <c r="AL132" s="396"/>
      <c r="AM132" s="396"/>
      <c r="AN132" s="396"/>
      <c r="AO132" s="396"/>
      <c r="AP132" s="396"/>
      <c r="AQ132" s="396"/>
      <c r="AR132" s="396"/>
      <c r="AS132" s="396"/>
      <c r="AT132" s="396"/>
      <c r="AU132" s="396"/>
      <c r="AV132" s="396"/>
      <c r="AW132" s="396"/>
      <c r="AX132" s="396"/>
      <c r="AY132" s="396"/>
      <c r="AZ132" s="396"/>
      <c r="BA132" s="396"/>
      <c r="BB132" s="396"/>
      <c r="BC132" s="396"/>
      <c r="BD132" s="396"/>
      <c r="BE132" s="397"/>
      <c r="BF132" s="151" t="s">
        <v>224</v>
      </c>
      <c r="BG132" s="170" t="s">
        <v>36</v>
      </c>
      <c r="BH132" s="162"/>
      <c r="BI132" s="149"/>
      <c r="BJ132" s="162" t="s">
        <v>36</v>
      </c>
      <c r="BK132" s="267">
        <f>SUM(BK133:BW136)</f>
        <v>200000</v>
      </c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>
        <f>SUM(BX133:CJ136)</f>
        <v>200000</v>
      </c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>
        <f>SUM(CK133:CW136)</f>
        <v>200000</v>
      </c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8" t="s">
        <v>36</v>
      </c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9"/>
    </row>
    <row r="133" spans="1:114" ht="14.25" customHeight="1">
      <c r="A133" s="383" t="s">
        <v>642</v>
      </c>
      <c r="B133" s="384"/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4"/>
      <c r="AX133" s="384"/>
      <c r="AY133" s="384"/>
      <c r="AZ133" s="384"/>
      <c r="BA133" s="384"/>
      <c r="BB133" s="384"/>
      <c r="BC133" s="384"/>
      <c r="BD133" s="384"/>
      <c r="BE133" s="385"/>
      <c r="BF133" s="148" t="s">
        <v>225</v>
      </c>
      <c r="BG133" s="168" t="s">
        <v>80</v>
      </c>
      <c r="BH133" s="187" t="s">
        <v>620</v>
      </c>
      <c r="BI133" s="149" t="s">
        <v>239</v>
      </c>
      <c r="BJ133" s="187" t="s">
        <v>189</v>
      </c>
      <c r="BK133" s="252">
        <v>200000</v>
      </c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>
        <v>200000</v>
      </c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>
        <v>200000</v>
      </c>
      <c r="CL133" s="252"/>
      <c r="CM133" s="252"/>
      <c r="CN133" s="252"/>
      <c r="CO133" s="252"/>
      <c r="CP133" s="252"/>
      <c r="CQ133" s="252"/>
      <c r="CR133" s="252"/>
      <c r="CS133" s="252"/>
      <c r="CT133" s="252"/>
      <c r="CU133" s="252"/>
      <c r="CV133" s="252"/>
      <c r="CW133" s="252"/>
      <c r="CX133" s="253" t="s">
        <v>36</v>
      </c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4"/>
    </row>
    <row r="134" spans="1:114" ht="22.5" customHeight="1">
      <c r="A134" s="264" t="s">
        <v>229</v>
      </c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6"/>
      <c r="BF134" s="151" t="s">
        <v>230</v>
      </c>
      <c r="BG134" s="170" t="s">
        <v>36</v>
      </c>
      <c r="BH134" s="162"/>
      <c r="BI134" s="149"/>
      <c r="BJ134" s="162" t="s">
        <v>36</v>
      </c>
      <c r="BK134" s="267">
        <f>SUM(BK135:BW137)</f>
        <v>0</v>
      </c>
      <c r="BL134" s="267"/>
      <c r="BM134" s="267"/>
      <c r="BN134" s="267"/>
      <c r="BO134" s="267"/>
      <c r="BP134" s="267"/>
      <c r="BQ134" s="267"/>
      <c r="BR134" s="267"/>
      <c r="BS134" s="267"/>
      <c r="BT134" s="267"/>
      <c r="BU134" s="267"/>
      <c r="BV134" s="267"/>
      <c r="BW134" s="267"/>
      <c r="BX134" s="267">
        <f>SUM(BX135:CJ137)</f>
        <v>0</v>
      </c>
      <c r="BY134" s="267"/>
      <c r="BZ134" s="267"/>
      <c r="CA134" s="267"/>
      <c r="CB134" s="267"/>
      <c r="CC134" s="267"/>
      <c r="CD134" s="267"/>
      <c r="CE134" s="267"/>
      <c r="CF134" s="267"/>
      <c r="CG134" s="267"/>
      <c r="CH134" s="267"/>
      <c r="CI134" s="267"/>
      <c r="CJ134" s="267"/>
      <c r="CK134" s="267">
        <f>SUM(CK135:CW137)</f>
        <v>0</v>
      </c>
      <c r="CL134" s="267"/>
      <c r="CM134" s="267"/>
      <c r="CN134" s="267"/>
      <c r="CO134" s="267"/>
      <c r="CP134" s="267"/>
      <c r="CQ134" s="267"/>
      <c r="CR134" s="267"/>
      <c r="CS134" s="267"/>
      <c r="CT134" s="267"/>
      <c r="CU134" s="267"/>
      <c r="CV134" s="267"/>
      <c r="CW134" s="267"/>
      <c r="CX134" s="268" t="s">
        <v>36</v>
      </c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9"/>
    </row>
    <row r="135" spans="1:114" ht="22.5" customHeight="1">
      <c r="A135" s="261" t="s">
        <v>229</v>
      </c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3"/>
      <c r="BF135" s="148" t="s">
        <v>231</v>
      </c>
      <c r="BG135" s="168" t="s">
        <v>80</v>
      </c>
      <c r="BH135" s="155"/>
      <c r="BI135" s="149" t="s">
        <v>239</v>
      </c>
      <c r="BJ135" s="155" t="s">
        <v>176</v>
      </c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3"/>
      <c r="CY135" s="253"/>
      <c r="CZ135" s="253"/>
      <c r="DA135" s="253"/>
      <c r="DB135" s="253"/>
      <c r="DC135" s="253"/>
      <c r="DD135" s="253"/>
      <c r="DE135" s="253"/>
      <c r="DF135" s="253"/>
      <c r="DG135" s="253"/>
      <c r="DH135" s="253"/>
      <c r="DI135" s="253"/>
      <c r="DJ135" s="254"/>
    </row>
    <row r="136" spans="1:114" ht="22.5" customHeight="1">
      <c r="A136" s="261" t="s">
        <v>229</v>
      </c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2"/>
      <c r="AK136" s="262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3"/>
      <c r="BF136" s="148" t="s">
        <v>232</v>
      </c>
      <c r="BG136" s="168" t="s">
        <v>80</v>
      </c>
      <c r="BH136" s="155"/>
      <c r="BI136" s="149" t="s">
        <v>239</v>
      </c>
      <c r="BJ136" s="155" t="s">
        <v>186</v>
      </c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4"/>
    </row>
    <row r="137" spans="1:114" ht="22.5" customHeight="1">
      <c r="A137" s="261" t="s">
        <v>229</v>
      </c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3"/>
      <c r="BF137" s="148" t="s">
        <v>233</v>
      </c>
      <c r="BG137" s="168" t="s">
        <v>80</v>
      </c>
      <c r="BH137" s="155"/>
      <c r="BI137" s="149" t="s">
        <v>239</v>
      </c>
      <c r="BJ137" s="155" t="s">
        <v>174</v>
      </c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4"/>
    </row>
    <row r="138" spans="1:114" ht="22.5" customHeight="1">
      <c r="A138" s="264" t="s">
        <v>155</v>
      </c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6"/>
      <c r="BF138" s="151" t="s">
        <v>234</v>
      </c>
      <c r="BG138" s="170" t="s">
        <v>36</v>
      </c>
      <c r="BH138" s="162"/>
      <c r="BI138" s="149"/>
      <c r="BJ138" s="162" t="s">
        <v>36</v>
      </c>
      <c r="BK138" s="267">
        <f>SUM(BK139:BW142)</f>
        <v>0</v>
      </c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W138" s="267"/>
      <c r="BX138" s="267">
        <f>SUM(BX139:CJ142)</f>
        <v>0</v>
      </c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>
        <f>SUM(CK139:CW142)</f>
        <v>0</v>
      </c>
      <c r="CL138" s="267"/>
      <c r="CM138" s="267"/>
      <c r="CN138" s="267"/>
      <c r="CO138" s="267"/>
      <c r="CP138" s="267"/>
      <c r="CQ138" s="267"/>
      <c r="CR138" s="267"/>
      <c r="CS138" s="267"/>
      <c r="CT138" s="267"/>
      <c r="CU138" s="267"/>
      <c r="CV138" s="267"/>
      <c r="CW138" s="267"/>
      <c r="CX138" s="268" t="s">
        <v>36</v>
      </c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8"/>
      <c r="DJ138" s="269"/>
    </row>
    <row r="139" spans="1:114" ht="22.5" customHeight="1">
      <c r="A139" s="261" t="s">
        <v>155</v>
      </c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3"/>
      <c r="BF139" s="148" t="s">
        <v>235</v>
      </c>
      <c r="BG139" s="167" t="s">
        <v>80</v>
      </c>
      <c r="BH139" s="149"/>
      <c r="BI139" s="149" t="s">
        <v>239</v>
      </c>
      <c r="BJ139" s="149" t="s">
        <v>177</v>
      </c>
      <c r="BK139" s="252"/>
      <c r="BL139" s="252"/>
      <c r="BM139" s="252"/>
      <c r="BN139" s="252"/>
      <c r="BO139" s="252"/>
      <c r="BP139" s="252"/>
      <c r="BQ139" s="252"/>
      <c r="BR139" s="252"/>
      <c r="BS139" s="252"/>
      <c r="BT139" s="252"/>
      <c r="BU139" s="252"/>
      <c r="BV139" s="252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3" t="s">
        <v>36</v>
      </c>
      <c r="CY139" s="253"/>
      <c r="CZ139" s="253"/>
      <c r="DA139" s="253"/>
      <c r="DB139" s="253"/>
      <c r="DC139" s="253"/>
      <c r="DD139" s="253"/>
      <c r="DE139" s="253"/>
      <c r="DF139" s="253"/>
      <c r="DG139" s="253"/>
      <c r="DH139" s="253"/>
      <c r="DI139" s="253"/>
      <c r="DJ139" s="254"/>
    </row>
    <row r="140" spans="1:114" ht="22.5" customHeight="1">
      <c r="A140" s="261" t="s">
        <v>155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2"/>
      <c r="AK140" s="262"/>
      <c r="AL140" s="262"/>
      <c r="AM140" s="262"/>
      <c r="AN140" s="262"/>
      <c r="AO140" s="262"/>
      <c r="AP140" s="262"/>
      <c r="AQ140" s="262"/>
      <c r="AR140" s="262"/>
      <c r="AS140" s="262"/>
      <c r="AT140" s="262"/>
      <c r="AU140" s="262"/>
      <c r="AV140" s="262"/>
      <c r="AW140" s="262"/>
      <c r="AX140" s="262"/>
      <c r="AY140" s="262"/>
      <c r="AZ140" s="262"/>
      <c r="BA140" s="262"/>
      <c r="BB140" s="262"/>
      <c r="BC140" s="262"/>
      <c r="BD140" s="262"/>
      <c r="BE140" s="263"/>
      <c r="BF140" s="148" t="s">
        <v>236</v>
      </c>
      <c r="BG140" s="167" t="s">
        <v>80</v>
      </c>
      <c r="BH140" s="149"/>
      <c r="BI140" s="149" t="s">
        <v>239</v>
      </c>
      <c r="BJ140" s="149" t="s">
        <v>174</v>
      </c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252"/>
      <c r="CT140" s="252"/>
      <c r="CU140" s="252"/>
      <c r="CV140" s="252"/>
      <c r="CW140" s="252"/>
      <c r="CX140" s="253" t="s">
        <v>36</v>
      </c>
      <c r="CY140" s="253"/>
      <c r="CZ140" s="253"/>
      <c r="DA140" s="253"/>
      <c r="DB140" s="253"/>
      <c r="DC140" s="253"/>
      <c r="DD140" s="253"/>
      <c r="DE140" s="253"/>
      <c r="DF140" s="253"/>
      <c r="DG140" s="253"/>
      <c r="DH140" s="253"/>
      <c r="DI140" s="253"/>
      <c r="DJ140" s="254"/>
    </row>
    <row r="141" spans="1:114" ht="22.5" customHeight="1">
      <c r="A141" s="261" t="s">
        <v>155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2"/>
      <c r="BA141" s="262"/>
      <c r="BB141" s="262"/>
      <c r="BC141" s="262"/>
      <c r="BD141" s="262"/>
      <c r="BE141" s="263"/>
      <c r="BF141" s="148" t="s">
        <v>237</v>
      </c>
      <c r="BG141" s="167" t="s">
        <v>80</v>
      </c>
      <c r="BH141" s="149"/>
      <c r="BI141" s="149" t="s">
        <v>239</v>
      </c>
      <c r="BJ141" s="149" t="s">
        <v>178</v>
      </c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3" t="s">
        <v>36</v>
      </c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4"/>
    </row>
    <row r="142" spans="1:114" ht="22.5" customHeight="1">
      <c r="A142" s="261" t="s">
        <v>155</v>
      </c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  <c r="AO142" s="262"/>
      <c r="AP142" s="262"/>
      <c r="AQ142" s="262"/>
      <c r="AR142" s="262"/>
      <c r="AS142" s="262"/>
      <c r="AT142" s="262"/>
      <c r="AU142" s="262"/>
      <c r="AV142" s="262"/>
      <c r="AW142" s="262"/>
      <c r="AX142" s="262"/>
      <c r="AY142" s="262"/>
      <c r="AZ142" s="262"/>
      <c r="BA142" s="262"/>
      <c r="BB142" s="262"/>
      <c r="BC142" s="262"/>
      <c r="BD142" s="262"/>
      <c r="BE142" s="263"/>
      <c r="BF142" s="148" t="s">
        <v>238</v>
      </c>
      <c r="BG142" s="167" t="s">
        <v>80</v>
      </c>
      <c r="BH142" s="149"/>
      <c r="BI142" s="149" t="s">
        <v>239</v>
      </c>
      <c r="BJ142" s="149" t="s">
        <v>179</v>
      </c>
      <c r="BK142" s="252"/>
      <c r="BL142" s="252"/>
      <c r="BM142" s="252"/>
      <c r="BN142" s="252"/>
      <c r="BO142" s="252"/>
      <c r="BP142" s="252"/>
      <c r="BQ142" s="252"/>
      <c r="BR142" s="252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3" t="s">
        <v>36</v>
      </c>
      <c r="CY142" s="253"/>
      <c r="CZ142" s="253"/>
      <c r="DA142" s="253"/>
      <c r="DB142" s="253"/>
      <c r="DC142" s="253"/>
      <c r="DD142" s="253"/>
      <c r="DE142" s="253"/>
      <c r="DF142" s="253"/>
      <c r="DG142" s="253"/>
      <c r="DH142" s="253"/>
      <c r="DI142" s="253"/>
      <c r="DJ142" s="254"/>
    </row>
    <row r="143" spans="1:114" ht="11.25">
      <c r="A143" s="258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60"/>
      <c r="BF143" s="148"/>
      <c r="BG143" s="149"/>
      <c r="BH143" s="143"/>
      <c r="BI143" s="149"/>
      <c r="BJ143" s="160"/>
      <c r="BK143" s="252"/>
      <c r="BL143" s="252"/>
      <c r="BM143" s="252"/>
      <c r="BN143" s="252"/>
      <c r="BO143" s="252"/>
      <c r="BP143" s="252"/>
      <c r="BQ143" s="252"/>
      <c r="BR143" s="252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4"/>
    </row>
    <row r="144" spans="1:114" ht="11.25">
      <c r="A144" s="250" t="s">
        <v>492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/>
      <c r="AK144" s="250"/>
      <c r="AL144" s="250"/>
      <c r="AM144" s="250"/>
      <c r="AN144" s="250"/>
      <c r="AO144" s="250"/>
      <c r="AP144" s="250"/>
      <c r="AQ144" s="250"/>
      <c r="AR144" s="250"/>
      <c r="AS144" s="250"/>
      <c r="AT144" s="250"/>
      <c r="AU144" s="250"/>
      <c r="AV144" s="250"/>
      <c r="AW144" s="250"/>
      <c r="AX144" s="250"/>
      <c r="AY144" s="250"/>
      <c r="AZ144" s="250"/>
      <c r="BA144" s="250"/>
      <c r="BB144" s="250"/>
      <c r="BC144" s="250"/>
      <c r="BD144" s="250"/>
      <c r="BE144" s="251"/>
      <c r="BF144" s="151" t="s">
        <v>82</v>
      </c>
      <c r="BG144" s="152" t="s">
        <v>83</v>
      </c>
      <c r="BH144" s="143"/>
      <c r="BI144" s="152"/>
      <c r="BJ144" s="160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3" t="s">
        <v>36</v>
      </c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4"/>
    </row>
    <row r="145" spans="1:114" ht="11.25">
      <c r="A145" s="255" t="s">
        <v>493</v>
      </c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/>
      <c r="AT145" s="256"/>
      <c r="AU145" s="256"/>
      <c r="AV145" s="256"/>
      <c r="AW145" s="256"/>
      <c r="AX145" s="256"/>
      <c r="AY145" s="256"/>
      <c r="AZ145" s="256"/>
      <c r="BA145" s="256"/>
      <c r="BB145" s="256"/>
      <c r="BC145" s="256"/>
      <c r="BD145" s="256"/>
      <c r="BE145" s="257"/>
      <c r="BF145" s="148" t="s">
        <v>84</v>
      </c>
      <c r="BG145" s="149"/>
      <c r="BH145" s="143"/>
      <c r="BI145" s="149"/>
      <c r="BJ145" s="160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3" t="s">
        <v>36</v>
      </c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4"/>
    </row>
    <row r="146" spans="1:114" ht="11.25">
      <c r="A146" s="255" t="s">
        <v>494</v>
      </c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256"/>
      <c r="AR146" s="256"/>
      <c r="AS146" s="256"/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7"/>
      <c r="BF146" s="148" t="s">
        <v>85</v>
      </c>
      <c r="BG146" s="149"/>
      <c r="BH146" s="143"/>
      <c r="BI146" s="149"/>
      <c r="BJ146" s="160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3" t="s">
        <v>36</v>
      </c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4"/>
    </row>
    <row r="147" spans="1:114" ht="11.25">
      <c r="A147" s="255" t="s">
        <v>495</v>
      </c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256"/>
      <c r="AR147" s="256"/>
      <c r="AS147" s="256"/>
      <c r="AT147" s="256"/>
      <c r="AU147" s="256"/>
      <c r="AV147" s="256"/>
      <c r="AW147" s="256"/>
      <c r="AX147" s="256"/>
      <c r="AY147" s="256"/>
      <c r="AZ147" s="256"/>
      <c r="BA147" s="256"/>
      <c r="BB147" s="256"/>
      <c r="BC147" s="256"/>
      <c r="BD147" s="256"/>
      <c r="BE147" s="257"/>
      <c r="BF147" s="148" t="s">
        <v>86</v>
      </c>
      <c r="BG147" s="149"/>
      <c r="BH147" s="143"/>
      <c r="BI147" s="149"/>
      <c r="BJ147" s="160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3" t="s">
        <v>36</v>
      </c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4"/>
    </row>
    <row r="148" spans="1:114" ht="11.25">
      <c r="A148" s="250" t="s">
        <v>496</v>
      </c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  <c r="AK148" s="250"/>
      <c r="AL148" s="250"/>
      <c r="AM148" s="250"/>
      <c r="AN148" s="250"/>
      <c r="AO148" s="250"/>
      <c r="AP148" s="250"/>
      <c r="AQ148" s="250"/>
      <c r="AR148" s="250"/>
      <c r="AS148" s="250"/>
      <c r="AT148" s="250"/>
      <c r="AU148" s="250"/>
      <c r="AV148" s="250"/>
      <c r="AW148" s="250"/>
      <c r="AX148" s="250"/>
      <c r="AY148" s="250"/>
      <c r="AZ148" s="250"/>
      <c r="BA148" s="250"/>
      <c r="BB148" s="250"/>
      <c r="BC148" s="250"/>
      <c r="BD148" s="250"/>
      <c r="BE148" s="251"/>
      <c r="BF148" s="151" t="s">
        <v>87</v>
      </c>
      <c r="BG148" s="152" t="s">
        <v>36</v>
      </c>
      <c r="BH148" s="143"/>
      <c r="BI148" s="152"/>
      <c r="BJ148" s="160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3" t="s">
        <v>36</v>
      </c>
      <c r="CY148" s="253"/>
      <c r="CZ148" s="253"/>
      <c r="DA148" s="253"/>
      <c r="DB148" s="253"/>
      <c r="DC148" s="253"/>
      <c r="DD148" s="253"/>
      <c r="DE148" s="253"/>
      <c r="DF148" s="253"/>
      <c r="DG148" s="253"/>
      <c r="DH148" s="253"/>
      <c r="DI148" s="253"/>
      <c r="DJ148" s="254"/>
    </row>
    <row r="149" spans="1:114" ht="30" customHeight="1">
      <c r="A149" s="243" t="s">
        <v>88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4"/>
      <c r="BD149" s="244"/>
      <c r="BE149" s="244"/>
      <c r="BF149" s="148" t="s">
        <v>89</v>
      </c>
      <c r="BG149" s="20" t="s">
        <v>90</v>
      </c>
      <c r="BH149" s="143"/>
      <c r="BI149" s="149"/>
      <c r="BJ149" s="160"/>
      <c r="BK149" s="240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9"/>
      <c r="BX149" s="240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9"/>
      <c r="CK149" s="240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9"/>
      <c r="CX149" s="240" t="s">
        <v>36</v>
      </c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2"/>
    </row>
    <row r="150" spans="1:114" ht="11.25" customHeight="1" thickBo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145"/>
      <c r="BG150" s="20"/>
      <c r="BH150" s="146"/>
      <c r="BI150" s="20"/>
      <c r="BJ150" s="163"/>
      <c r="BK150" s="245"/>
      <c r="BL150" s="246"/>
      <c r="BM150" s="246"/>
      <c r="BN150" s="246"/>
      <c r="BO150" s="246"/>
      <c r="BP150" s="246"/>
      <c r="BQ150" s="246"/>
      <c r="BR150" s="246"/>
      <c r="BS150" s="246"/>
      <c r="BT150" s="246"/>
      <c r="BU150" s="246"/>
      <c r="BV150" s="246"/>
      <c r="BW150" s="247"/>
      <c r="BX150" s="245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7"/>
      <c r="CK150" s="245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7"/>
      <c r="CX150" s="245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8"/>
    </row>
    <row r="152" spans="60:61" ht="11.25">
      <c r="BH152" s="214"/>
      <c r="BI152" s="214"/>
    </row>
  </sheetData>
  <sheetProtection/>
  <mergeCells count="670">
    <mergeCell ref="A83:BE83"/>
    <mergeCell ref="BK83:BW83"/>
    <mergeCell ref="BX83:CJ83"/>
    <mergeCell ref="CK83:CW83"/>
    <mergeCell ref="CX83:DJ83"/>
    <mergeCell ref="A124:BE124"/>
    <mergeCell ref="BK124:BW124"/>
    <mergeCell ref="BX124:CJ124"/>
    <mergeCell ref="CK124:CW124"/>
    <mergeCell ref="CX124:DJ124"/>
    <mergeCell ref="A132:BE132"/>
    <mergeCell ref="BK132:BW132"/>
    <mergeCell ref="BX132:CJ132"/>
    <mergeCell ref="CK132:CW132"/>
    <mergeCell ref="CX132:DJ132"/>
    <mergeCell ref="A125:BE125"/>
    <mergeCell ref="BK125:BW125"/>
    <mergeCell ref="BX125:CJ125"/>
    <mergeCell ref="CK125:CW125"/>
    <mergeCell ref="CX125:DJ125"/>
    <mergeCell ref="A123:BE123"/>
    <mergeCell ref="BK123:BW123"/>
    <mergeCell ref="BX123:CJ123"/>
    <mergeCell ref="CK123:CW123"/>
    <mergeCell ref="CX123:DJ123"/>
    <mergeCell ref="BK121:BW121"/>
    <mergeCell ref="BX121:CJ121"/>
    <mergeCell ref="CK121:CW121"/>
    <mergeCell ref="CX121:DJ121"/>
    <mergeCell ref="A121:BE121"/>
    <mergeCell ref="A133:BE133"/>
    <mergeCell ref="BK133:BW133"/>
    <mergeCell ref="BX133:CJ133"/>
    <mergeCell ref="CK133:CW133"/>
    <mergeCell ref="CX133:DJ133"/>
    <mergeCell ref="BH13:BJ13"/>
    <mergeCell ref="BG26:BG28"/>
    <mergeCell ref="BF26:BF28"/>
    <mergeCell ref="BK26:DJ26"/>
    <mergeCell ref="CK51:CW51"/>
    <mergeCell ref="BO2:DJ2"/>
    <mergeCell ref="BR1:DJ1"/>
    <mergeCell ref="BH55:BH56"/>
    <mergeCell ref="BI55:BI56"/>
    <mergeCell ref="BJ55:BJ56"/>
    <mergeCell ref="CB7:DJ7"/>
    <mergeCell ref="CB8:DJ8"/>
    <mergeCell ref="CB9:CN9"/>
    <mergeCell ref="CQ9:DJ9"/>
    <mergeCell ref="CB4:DJ4"/>
    <mergeCell ref="CB5:DJ5"/>
    <mergeCell ref="CB6:DJ6"/>
    <mergeCell ref="BX51:CJ51"/>
    <mergeCell ref="AL14:AM14"/>
    <mergeCell ref="A51:BE51"/>
    <mergeCell ref="BK51:BW51"/>
    <mergeCell ref="A43:BE43"/>
    <mergeCell ref="BK43:BW43"/>
    <mergeCell ref="AQ14:BF14"/>
    <mergeCell ref="BH14:BJ14"/>
    <mergeCell ref="CX51:DJ51"/>
    <mergeCell ref="BX43:CJ43"/>
    <mergeCell ref="CK43:CW43"/>
    <mergeCell ref="CX16:DJ16"/>
    <mergeCell ref="CX20:DJ20"/>
    <mergeCell ref="CB10:CN10"/>
    <mergeCell ref="CQ10:DJ10"/>
    <mergeCell ref="CB11:CC11"/>
    <mergeCell ref="CD11:CF11"/>
    <mergeCell ref="CG11:CH11"/>
    <mergeCell ref="CJ11:CX11"/>
    <mergeCell ref="CY11:DA11"/>
    <mergeCell ref="DB11:DD11"/>
    <mergeCell ref="K21:BU21"/>
    <mergeCell ref="CX21:DJ21"/>
    <mergeCell ref="CX14:DJ15"/>
    <mergeCell ref="A17:AA17"/>
    <mergeCell ref="CX17:DJ17"/>
    <mergeCell ref="AB18:BU18"/>
    <mergeCell ref="CX18:DJ18"/>
    <mergeCell ref="AN14:AP14"/>
    <mergeCell ref="CX19:DJ19"/>
    <mergeCell ref="AO16:AR16"/>
    <mergeCell ref="AS16:AU16"/>
    <mergeCell ref="AV16:AW16"/>
    <mergeCell ref="AY16:BF16"/>
    <mergeCell ref="CX22:DJ22"/>
    <mergeCell ref="A24:DJ24"/>
    <mergeCell ref="A26:BE28"/>
    <mergeCell ref="CQ27:CS27"/>
    <mergeCell ref="CT27:CW27"/>
    <mergeCell ref="CX27:DJ28"/>
    <mergeCell ref="BK28:BW28"/>
    <mergeCell ref="BX28:CJ28"/>
    <mergeCell ref="CK28:CW28"/>
    <mergeCell ref="BQ27:BS27"/>
    <mergeCell ref="BT27:BW27"/>
    <mergeCell ref="BX27:CC27"/>
    <mergeCell ref="CD27:CF27"/>
    <mergeCell ref="BK27:BP27"/>
    <mergeCell ref="CG27:CJ27"/>
    <mergeCell ref="CK27:CP27"/>
    <mergeCell ref="A29:BE29"/>
    <mergeCell ref="BK29:BW29"/>
    <mergeCell ref="BX29:CJ29"/>
    <mergeCell ref="A30:BE30"/>
    <mergeCell ref="BK30:BW30"/>
    <mergeCell ref="BX30:CJ30"/>
    <mergeCell ref="CK30:CW30"/>
    <mergeCell ref="BK31:BW31"/>
    <mergeCell ref="BX31:CJ31"/>
    <mergeCell ref="CK31:CW31"/>
    <mergeCell ref="CK29:CW29"/>
    <mergeCell ref="CX29:DJ29"/>
    <mergeCell ref="CX30:DJ30"/>
    <mergeCell ref="CX31:DJ31"/>
    <mergeCell ref="A32:BE32"/>
    <mergeCell ref="BK32:BW32"/>
    <mergeCell ref="BX32:CJ32"/>
    <mergeCell ref="CK32:CW32"/>
    <mergeCell ref="CX32:DJ32"/>
    <mergeCell ref="A31:BE31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CX36:DJ36"/>
    <mergeCell ref="A35:BE35"/>
    <mergeCell ref="BK35:BW35"/>
    <mergeCell ref="BX35:CJ35"/>
    <mergeCell ref="CK35:CW35"/>
    <mergeCell ref="CK34:CW34"/>
    <mergeCell ref="CX34:DJ34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6:BE46"/>
    <mergeCell ref="BK46:BW46"/>
    <mergeCell ref="BX46:CJ46"/>
    <mergeCell ref="CX47:DJ47"/>
    <mergeCell ref="CK46:CW46"/>
    <mergeCell ref="CX46:DJ46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A52:BE52"/>
    <mergeCell ref="BK52:BW52"/>
    <mergeCell ref="BX52:CJ52"/>
    <mergeCell ref="CK52:CW52"/>
    <mergeCell ref="CX50:DJ50"/>
    <mergeCell ref="CX52:DJ52"/>
    <mergeCell ref="A50:BE50"/>
    <mergeCell ref="BK50:BW50"/>
    <mergeCell ref="BX50:CJ50"/>
    <mergeCell ref="CK50:CW50"/>
    <mergeCell ref="CX53:DJ53"/>
    <mergeCell ref="A54:BE54"/>
    <mergeCell ref="BK54:BW54"/>
    <mergeCell ref="BX54:CJ54"/>
    <mergeCell ref="CK54:CW54"/>
    <mergeCell ref="CX54:DJ54"/>
    <mergeCell ref="A53:BE53"/>
    <mergeCell ref="BK53:BW53"/>
    <mergeCell ref="BX53:CJ53"/>
    <mergeCell ref="CK53:CW53"/>
    <mergeCell ref="A58:BE58"/>
    <mergeCell ref="A55:BE55"/>
    <mergeCell ref="BF55:BF56"/>
    <mergeCell ref="BG55:BG56"/>
    <mergeCell ref="BK55:BW56"/>
    <mergeCell ref="BX55:CJ56"/>
    <mergeCell ref="A56:BE56"/>
    <mergeCell ref="A64:BE64"/>
    <mergeCell ref="BK64:BW64"/>
    <mergeCell ref="BX64:CJ64"/>
    <mergeCell ref="CK64:CW64"/>
    <mergeCell ref="CX64:DJ64"/>
    <mergeCell ref="A57:BE57"/>
    <mergeCell ref="BK57:BW57"/>
    <mergeCell ref="BX57:CJ57"/>
    <mergeCell ref="BK58:BW58"/>
    <mergeCell ref="BX58:CJ58"/>
    <mergeCell ref="CK65:CW65"/>
    <mergeCell ref="CK55:CW56"/>
    <mergeCell ref="CX55:DJ56"/>
    <mergeCell ref="CK57:CW57"/>
    <mergeCell ref="CX57:DJ57"/>
    <mergeCell ref="CX58:DJ58"/>
    <mergeCell ref="CK58:CW58"/>
    <mergeCell ref="CX65:DJ65"/>
    <mergeCell ref="CX59:DJ59"/>
    <mergeCell ref="CX63:DJ63"/>
    <mergeCell ref="CX67:DJ67"/>
    <mergeCell ref="CK66:CW66"/>
    <mergeCell ref="CX66:DJ66"/>
    <mergeCell ref="CX68:DJ68"/>
    <mergeCell ref="A67:BE67"/>
    <mergeCell ref="BK67:BW67"/>
    <mergeCell ref="BX67:CJ67"/>
    <mergeCell ref="CK67:CW67"/>
    <mergeCell ref="A65:BE65"/>
    <mergeCell ref="BK65:BW65"/>
    <mergeCell ref="BX65:CJ65"/>
    <mergeCell ref="A68:BE68"/>
    <mergeCell ref="BK68:BW68"/>
    <mergeCell ref="BX68:CJ68"/>
    <mergeCell ref="A66:BE66"/>
    <mergeCell ref="BK66:BW66"/>
    <mergeCell ref="BX66:CJ66"/>
    <mergeCell ref="CX71:DJ71"/>
    <mergeCell ref="CK69:CW69"/>
    <mergeCell ref="BK71:BW71"/>
    <mergeCell ref="BX71:CJ71"/>
    <mergeCell ref="CK71:CW71"/>
    <mergeCell ref="CX69:DJ69"/>
    <mergeCell ref="CX70:DJ70"/>
    <mergeCell ref="A70:BE70"/>
    <mergeCell ref="BK70:BW70"/>
    <mergeCell ref="BX70:CJ70"/>
    <mergeCell ref="CK70:CW70"/>
    <mergeCell ref="A69:BE69"/>
    <mergeCell ref="A63:BE63"/>
    <mergeCell ref="BK63:BW63"/>
    <mergeCell ref="BK69:BW69"/>
    <mergeCell ref="BX69:CJ69"/>
    <mergeCell ref="CK68:CW68"/>
    <mergeCell ref="BX63:CJ63"/>
    <mergeCell ref="A62:BE62"/>
    <mergeCell ref="CK63:CW63"/>
    <mergeCell ref="BK60:BW60"/>
    <mergeCell ref="BX60:CJ60"/>
    <mergeCell ref="CK60:CW60"/>
    <mergeCell ref="BK62:BW62"/>
    <mergeCell ref="BX62:CJ62"/>
    <mergeCell ref="CK62:CW62"/>
    <mergeCell ref="CX61:DJ61"/>
    <mergeCell ref="CX62:DJ62"/>
    <mergeCell ref="A59:BE59"/>
    <mergeCell ref="BK59:BW59"/>
    <mergeCell ref="BX59:CJ59"/>
    <mergeCell ref="CX60:DJ60"/>
    <mergeCell ref="A60:BE60"/>
    <mergeCell ref="CK59:CW59"/>
    <mergeCell ref="CX73:DJ73"/>
    <mergeCell ref="A72:BE72"/>
    <mergeCell ref="BK72:BW72"/>
    <mergeCell ref="BX72:CJ72"/>
    <mergeCell ref="CK72:CW72"/>
    <mergeCell ref="A61:BE61"/>
    <mergeCell ref="BK61:BW61"/>
    <mergeCell ref="BX61:CJ61"/>
    <mergeCell ref="CK61:CW61"/>
    <mergeCell ref="A71:BE71"/>
    <mergeCell ref="CX75:DJ75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K73:CW73"/>
    <mergeCell ref="A76:BE76"/>
    <mergeCell ref="BK76:BW76"/>
    <mergeCell ref="BX76:CJ76"/>
    <mergeCell ref="CK76:CW76"/>
    <mergeCell ref="CX74:DJ74"/>
    <mergeCell ref="A75:BE75"/>
    <mergeCell ref="BK75:BW75"/>
    <mergeCell ref="BX75:CJ75"/>
    <mergeCell ref="CX76:DJ76"/>
    <mergeCell ref="CK75:CW75"/>
    <mergeCell ref="CX79:DJ79"/>
    <mergeCell ref="A78:BE78"/>
    <mergeCell ref="BK78:BW78"/>
    <mergeCell ref="BX78:CJ78"/>
    <mergeCell ref="CK78:CW78"/>
    <mergeCell ref="A77:BE77"/>
    <mergeCell ref="BK77:BW77"/>
    <mergeCell ref="BX77:CJ77"/>
    <mergeCell ref="CK77:CW77"/>
    <mergeCell ref="CX77:DJ77"/>
    <mergeCell ref="A80:BE80"/>
    <mergeCell ref="BK80:BW80"/>
    <mergeCell ref="BX80:CJ80"/>
    <mergeCell ref="CK80:CW80"/>
    <mergeCell ref="CX78:DJ78"/>
    <mergeCell ref="A79:BE79"/>
    <mergeCell ref="BK79:BW79"/>
    <mergeCell ref="BX79:CJ79"/>
    <mergeCell ref="CX80:DJ80"/>
    <mergeCell ref="CK79:CW79"/>
    <mergeCell ref="CX84:DJ84"/>
    <mergeCell ref="A82:BE82"/>
    <mergeCell ref="BK82:BW82"/>
    <mergeCell ref="BX82:CJ82"/>
    <mergeCell ref="CK82:CW82"/>
    <mergeCell ref="A81:BE81"/>
    <mergeCell ref="BK81:BW81"/>
    <mergeCell ref="BX81:CJ81"/>
    <mergeCell ref="CK81:CW81"/>
    <mergeCell ref="CX81:DJ81"/>
    <mergeCell ref="A85:BE85"/>
    <mergeCell ref="BK85:BW85"/>
    <mergeCell ref="BX85:CJ85"/>
    <mergeCell ref="CK85:CW85"/>
    <mergeCell ref="CX82:DJ82"/>
    <mergeCell ref="A84:BE84"/>
    <mergeCell ref="BK84:BW84"/>
    <mergeCell ref="BX84:CJ84"/>
    <mergeCell ref="CX85:DJ85"/>
    <mergeCell ref="CK84:CW84"/>
    <mergeCell ref="CX88:DJ88"/>
    <mergeCell ref="A87:BE87"/>
    <mergeCell ref="BK87:BW87"/>
    <mergeCell ref="BX87:CJ87"/>
    <mergeCell ref="CK87:CW87"/>
    <mergeCell ref="A86:BE86"/>
    <mergeCell ref="BK86:BW86"/>
    <mergeCell ref="BX86:CJ86"/>
    <mergeCell ref="CK86:CW86"/>
    <mergeCell ref="CX86:DJ86"/>
    <mergeCell ref="A89:BE89"/>
    <mergeCell ref="BK89:BW89"/>
    <mergeCell ref="BX89:CJ89"/>
    <mergeCell ref="CK89:CW89"/>
    <mergeCell ref="CX87:DJ87"/>
    <mergeCell ref="A88:BE88"/>
    <mergeCell ref="BK88:BW88"/>
    <mergeCell ref="BX88:CJ88"/>
    <mergeCell ref="CX89:DJ89"/>
    <mergeCell ref="CK88:CW88"/>
    <mergeCell ref="CX92:DJ92"/>
    <mergeCell ref="A91:BE91"/>
    <mergeCell ref="BK91:BW91"/>
    <mergeCell ref="BX91:CJ91"/>
    <mergeCell ref="CK91:CW91"/>
    <mergeCell ref="A90:BE90"/>
    <mergeCell ref="BK90:BW90"/>
    <mergeCell ref="BX90:CJ90"/>
    <mergeCell ref="CK90:CW90"/>
    <mergeCell ref="CX90:DJ90"/>
    <mergeCell ref="A93:BE93"/>
    <mergeCell ref="BK93:BW93"/>
    <mergeCell ref="BX93:CJ93"/>
    <mergeCell ref="CK93:CW93"/>
    <mergeCell ref="CX91:DJ91"/>
    <mergeCell ref="A92:BE92"/>
    <mergeCell ref="BK92:BW92"/>
    <mergeCell ref="BX92:CJ92"/>
    <mergeCell ref="CX93:DJ93"/>
    <mergeCell ref="CK92:CW92"/>
    <mergeCell ref="CX96:DJ96"/>
    <mergeCell ref="A95:BE95"/>
    <mergeCell ref="BK95:BW95"/>
    <mergeCell ref="BX95:CJ95"/>
    <mergeCell ref="CK95:CW95"/>
    <mergeCell ref="A94:BE94"/>
    <mergeCell ref="BK94:BW94"/>
    <mergeCell ref="BX94:CJ94"/>
    <mergeCell ref="CK94:CW94"/>
    <mergeCell ref="CX94:DJ94"/>
    <mergeCell ref="A97:BE97"/>
    <mergeCell ref="BK97:BW97"/>
    <mergeCell ref="BX97:CJ97"/>
    <mergeCell ref="CK97:CW97"/>
    <mergeCell ref="CX95:DJ95"/>
    <mergeCell ref="A96:BE96"/>
    <mergeCell ref="BK96:BW96"/>
    <mergeCell ref="BX96:CJ96"/>
    <mergeCell ref="CX97:DJ97"/>
    <mergeCell ref="CK96:CW96"/>
    <mergeCell ref="CX100:DJ100"/>
    <mergeCell ref="A99:BE99"/>
    <mergeCell ref="BK99:BW99"/>
    <mergeCell ref="BX99:CJ99"/>
    <mergeCell ref="CK99:CW99"/>
    <mergeCell ref="A98:BE98"/>
    <mergeCell ref="BK98:BW98"/>
    <mergeCell ref="BX98:CJ98"/>
    <mergeCell ref="CK98:CW98"/>
    <mergeCell ref="CX98:DJ98"/>
    <mergeCell ref="A101:BE101"/>
    <mergeCell ref="BK101:BW101"/>
    <mergeCell ref="BX101:CJ101"/>
    <mergeCell ref="CK101:CW101"/>
    <mergeCell ref="CX99:DJ99"/>
    <mergeCell ref="A100:BE100"/>
    <mergeCell ref="BK100:BW100"/>
    <mergeCell ref="BX100:CJ100"/>
    <mergeCell ref="CX101:DJ101"/>
    <mergeCell ref="CK100:CW100"/>
    <mergeCell ref="CX104:DJ104"/>
    <mergeCell ref="A103:BE103"/>
    <mergeCell ref="BK103:BW103"/>
    <mergeCell ref="BX103:CJ103"/>
    <mergeCell ref="CK103:CW103"/>
    <mergeCell ref="A102:BE102"/>
    <mergeCell ref="BK102:BW102"/>
    <mergeCell ref="BX102:CJ102"/>
    <mergeCell ref="CK102:CW102"/>
    <mergeCell ref="CX102:DJ102"/>
    <mergeCell ref="A105:BE105"/>
    <mergeCell ref="BK105:BW105"/>
    <mergeCell ref="BX105:CJ105"/>
    <mergeCell ref="CK105:CW105"/>
    <mergeCell ref="CX103:DJ103"/>
    <mergeCell ref="A104:BE104"/>
    <mergeCell ref="BK104:BW104"/>
    <mergeCell ref="BX104:CJ104"/>
    <mergeCell ref="CX105:DJ105"/>
    <mergeCell ref="CK104:CW104"/>
    <mergeCell ref="CX108:DJ108"/>
    <mergeCell ref="A107:BE107"/>
    <mergeCell ref="BK107:BW107"/>
    <mergeCell ref="BX107:CJ107"/>
    <mergeCell ref="CK107:CW107"/>
    <mergeCell ref="A106:BE106"/>
    <mergeCell ref="BK106:BW106"/>
    <mergeCell ref="BX106:CJ106"/>
    <mergeCell ref="CK106:CW106"/>
    <mergeCell ref="CX106:DJ106"/>
    <mergeCell ref="A109:BE109"/>
    <mergeCell ref="BK109:BW109"/>
    <mergeCell ref="BX109:CJ109"/>
    <mergeCell ref="CK109:CW109"/>
    <mergeCell ref="CX107:DJ107"/>
    <mergeCell ref="A108:BE108"/>
    <mergeCell ref="BK108:BW108"/>
    <mergeCell ref="BX108:CJ108"/>
    <mergeCell ref="CX109:DJ109"/>
    <mergeCell ref="CK108:CW108"/>
    <mergeCell ref="CX112:DJ112"/>
    <mergeCell ref="A111:BE111"/>
    <mergeCell ref="BK111:BW111"/>
    <mergeCell ref="BX111:CJ111"/>
    <mergeCell ref="CK111:CW111"/>
    <mergeCell ref="A110:BE110"/>
    <mergeCell ref="BK110:BW110"/>
    <mergeCell ref="BX110:CJ110"/>
    <mergeCell ref="CK110:CW110"/>
    <mergeCell ref="CX110:DJ110"/>
    <mergeCell ref="A113:BE113"/>
    <mergeCell ref="BK113:BW113"/>
    <mergeCell ref="BX113:CJ113"/>
    <mergeCell ref="CK113:CW113"/>
    <mergeCell ref="CX111:DJ111"/>
    <mergeCell ref="A112:BE112"/>
    <mergeCell ref="BK112:BW112"/>
    <mergeCell ref="BX112:CJ112"/>
    <mergeCell ref="CX113:DJ113"/>
    <mergeCell ref="CK112:CW112"/>
    <mergeCell ref="CX116:DJ116"/>
    <mergeCell ref="A115:BE115"/>
    <mergeCell ref="BK115:BW115"/>
    <mergeCell ref="BX115:CJ115"/>
    <mergeCell ref="CK115:CW115"/>
    <mergeCell ref="A114:BE114"/>
    <mergeCell ref="BK114:BW114"/>
    <mergeCell ref="BX114:CJ114"/>
    <mergeCell ref="CK114:CW114"/>
    <mergeCell ref="CX114:DJ114"/>
    <mergeCell ref="A117:BE117"/>
    <mergeCell ref="BK117:BW117"/>
    <mergeCell ref="BX117:CJ117"/>
    <mergeCell ref="CK117:CW117"/>
    <mergeCell ref="CX115:DJ115"/>
    <mergeCell ref="A116:BE116"/>
    <mergeCell ref="BK116:BW116"/>
    <mergeCell ref="BX116:CJ116"/>
    <mergeCell ref="CX117:DJ117"/>
    <mergeCell ref="CK116:CW116"/>
    <mergeCell ref="CX120:DJ120"/>
    <mergeCell ref="A119:BE119"/>
    <mergeCell ref="BK119:BW119"/>
    <mergeCell ref="BX119:CJ119"/>
    <mergeCell ref="CK119:CW119"/>
    <mergeCell ref="A118:BE118"/>
    <mergeCell ref="BK118:BW118"/>
    <mergeCell ref="BX118:CJ118"/>
    <mergeCell ref="CK118:CW118"/>
    <mergeCell ref="CX118:DJ118"/>
    <mergeCell ref="A122:BE122"/>
    <mergeCell ref="BK122:BW122"/>
    <mergeCell ref="BX122:CJ122"/>
    <mergeCell ref="CK122:CW122"/>
    <mergeCell ref="CX119:DJ119"/>
    <mergeCell ref="A120:BE120"/>
    <mergeCell ref="BK120:BW120"/>
    <mergeCell ref="BX120:CJ120"/>
    <mergeCell ref="CX122:DJ122"/>
    <mergeCell ref="CK120:CW120"/>
    <mergeCell ref="CX128:DJ128"/>
    <mergeCell ref="A127:BE127"/>
    <mergeCell ref="BK127:BW127"/>
    <mergeCell ref="BX127:CJ127"/>
    <mergeCell ref="CK127:CW127"/>
    <mergeCell ref="A126:BE126"/>
    <mergeCell ref="BK126:BW126"/>
    <mergeCell ref="BX126:CJ126"/>
    <mergeCell ref="CK126:CW126"/>
    <mergeCell ref="CX126:DJ126"/>
    <mergeCell ref="A129:BE129"/>
    <mergeCell ref="BK129:BW129"/>
    <mergeCell ref="BX129:CJ129"/>
    <mergeCell ref="CK129:CW129"/>
    <mergeCell ref="CX127:DJ127"/>
    <mergeCell ref="A128:BE128"/>
    <mergeCell ref="BK128:BW128"/>
    <mergeCell ref="BX128:CJ128"/>
    <mergeCell ref="CX129:DJ129"/>
    <mergeCell ref="CK128:CW128"/>
    <mergeCell ref="CX134:DJ134"/>
    <mergeCell ref="A131:BE131"/>
    <mergeCell ref="BK131:BW131"/>
    <mergeCell ref="BX131:CJ131"/>
    <mergeCell ref="CK131:CW131"/>
    <mergeCell ref="A130:BE130"/>
    <mergeCell ref="BK130:BW130"/>
    <mergeCell ref="BX130:CJ130"/>
    <mergeCell ref="CK130:CW130"/>
    <mergeCell ref="CX130:DJ130"/>
    <mergeCell ref="A135:BE135"/>
    <mergeCell ref="BK135:BW135"/>
    <mergeCell ref="BX135:CJ135"/>
    <mergeCell ref="CK135:CW135"/>
    <mergeCell ref="CX131:DJ131"/>
    <mergeCell ref="A134:BE134"/>
    <mergeCell ref="BK134:BW134"/>
    <mergeCell ref="BX134:CJ134"/>
    <mergeCell ref="CX135:DJ135"/>
    <mergeCell ref="CK134:CW134"/>
    <mergeCell ref="CX138:DJ138"/>
    <mergeCell ref="A137:BE137"/>
    <mergeCell ref="BK137:BW137"/>
    <mergeCell ref="BX137:CJ137"/>
    <mergeCell ref="CK137:CW137"/>
    <mergeCell ref="A136:BE136"/>
    <mergeCell ref="BK136:BW136"/>
    <mergeCell ref="BX136:CJ136"/>
    <mergeCell ref="CK136:CW136"/>
    <mergeCell ref="CX136:DJ136"/>
    <mergeCell ref="A139:BE139"/>
    <mergeCell ref="BK139:BW139"/>
    <mergeCell ref="BX139:CJ139"/>
    <mergeCell ref="CK139:CW139"/>
    <mergeCell ref="CX137:DJ137"/>
    <mergeCell ref="A138:BE138"/>
    <mergeCell ref="BK138:BW138"/>
    <mergeCell ref="BX138:CJ138"/>
    <mergeCell ref="CX139:DJ139"/>
    <mergeCell ref="CK138:CW138"/>
    <mergeCell ref="CK141:CW141"/>
    <mergeCell ref="A140:BE140"/>
    <mergeCell ref="BK140:BW140"/>
    <mergeCell ref="BX140:CJ140"/>
    <mergeCell ref="CK140:CW140"/>
    <mergeCell ref="CX140:DJ140"/>
    <mergeCell ref="CX141:DJ141"/>
    <mergeCell ref="A141:BE141"/>
    <mergeCell ref="BK141:BW141"/>
    <mergeCell ref="BX141:CJ141"/>
    <mergeCell ref="A142:BE142"/>
    <mergeCell ref="BK142:BW142"/>
    <mergeCell ref="BX142:CJ142"/>
    <mergeCell ref="CX143:DJ143"/>
    <mergeCell ref="CK142:CW142"/>
    <mergeCell ref="CX142:DJ142"/>
    <mergeCell ref="A144:BE144"/>
    <mergeCell ref="BK144:BW144"/>
    <mergeCell ref="BX144:CJ144"/>
    <mergeCell ref="CK144:CW144"/>
    <mergeCell ref="CX144:DJ144"/>
    <mergeCell ref="A143:BE143"/>
    <mergeCell ref="BK143:BW143"/>
    <mergeCell ref="BX143:CJ143"/>
    <mergeCell ref="CK143:CW143"/>
    <mergeCell ref="CK146:CW146"/>
    <mergeCell ref="CX146:DJ146"/>
    <mergeCell ref="A145:BE145"/>
    <mergeCell ref="BK145:BW145"/>
    <mergeCell ref="BX145:CJ145"/>
    <mergeCell ref="CK145:CW145"/>
    <mergeCell ref="CX148:DJ148"/>
    <mergeCell ref="A147:BE147"/>
    <mergeCell ref="BK147:BW147"/>
    <mergeCell ref="BX147:CJ147"/>
    <mergeCell ref="CK147:CW147"/>
    <mergeCell ref="CX145:DJ145"/>
    <mergeCell ref="A146:BE146"/>
    <mergeCell ref="BK146:BW146"/>
    <mergeCell ref="BX146:CJ146"/>
    <mergeCell ref="CX147:DJ147"/>
    <mergeCell ref="A149:BE149"/>
    <mergeCell ref="BK149:BW149"/>
    <mergeCell ref="BX149:CJ149"/>
    <mergeCell ref="CK149:CW149"/>
    <mergeCell ref="A148:BE148"/>
    <mergeCell ref="BK148:BW148"/>
    <mergeCell ref="BX148:CJ148"/>
    <mergeCell ref="CK148:CW148"/>
    <mergeCell ref="BH26:BJ26"/>
    <mergeCell ref="BH27:BH28"/>
    <mergeCell ref="BI27:BI28"/>
    <mergeCell ref="BJ27:BJ28"/>
    <mergeCell ref="CX149:DJ149"/>
    <mergeCell ref="A150:BE150"/>
    <mergeCell ref="BK150:BW150"/>
    <mergeCell ref="BX150:CJ150"/>
    <mergeCell ref="CK150:CW150"/>
    <mergeCell ref="CX150:DJ150"/>
  </mergeCells>
  <printOptions/>
  <pageMargins left="0.5905511811023623" right="0.5118110236220472" top="0.3937007874015748" bottom="0.11811023622047245" header="0.1968503937007874" footer="0.1968503937007874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="75" zoomScaleNormal="75" zoomScalePageLayoutView="0" workbookViewId="0" topLeftCell="B1">
      <selection activeCell="H13" sqref="H13:J1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80" t="s">
        <v>466</v>
      </c>
      <c r="F7" s="580"/>
      <c r="G7" s="580"/>
      <c r="H7" s="580"/>
      <c r="I7" s="580"/>
      <c r="J7" s="580"/>
    </row>
    <row r="8" spans="2:10" s="60" customFormat="1" ht="19.5">
      <c r="B8" s="60" t="s">
        <v>292</v>
      </c>
      <c r="D8" s="580" t="s">
        <v>647</v>
      </c>
      <c r="E8" s="580"/>
      <c r="F8" s="580"/>
      <c r="G8" s="580"/>
      <c r="H8" s="580"/>
      <c r="I8" s="580"/>
      <c r="J8" s="580"/>
    </row>
    <row r="9" s="61" customFormat="1" ht="15.75">
      <c r="F9" s="62"/>
    </row>
    <row r="10" spans="2:10" s="61" customFormat="1" ht="15.75">
      <c r="B10" s="693" t="s">
        <v>484</v>
      </c>
      <c r="C10" s="693"/>
      <c r="D10" s="693"/>
      <c r="E10" s="693"/>
      <c r="F10" s="693"/>
      <c r="G10" s="693"/>
      <c r="H10" s="693"/>
      <c r="I10" s="693"/>
      <c r="J10" s="693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485</v>
      </c>
      <c r="D12" s="140" t="s">
        <v>483</v>
      </c>
      <c r="E12" s="581" t="s">
        <v>486</v>
      </c>
      <c r="F12" s="581"/>
      <c r="G12" s="581"/>
      <c r="H12" s="581" t="s">
        <v>473</v>
      </c>
      <c r="I12" s="581"/>
      <c r="J12" s="581"/>
    </row>
    <row r="13" spans="2:10" s="61" customFormat="1" ht="15.75">
      <c r="B13" s="132">
        <v>1</v>
      </c>
      <c r="C13" s="132" t="s">
        <v>609</v>
      </c>
      <c r="D13" s="131">
        <v>50</v>
      </c>
      <c r="E13" s="582">
        <v>3500</v>
      </c>
      <c r="F13" s="582"/>
      <c r="G13" s="582"/>
      <c r="H13" s="591">
        <v>300000</v>
      </c>
      <c r="I13" s="591"/>
      <c r="J13" s="591"/>
    </row>
    <row r="14" spans="2:10" s="61" customFormat="1" ht="15.75">
      <c r="B14" s="132">
        <v>2</v>
      </c>
      <c r="C14" s="132" t="s">
        <v>712</v>
      </c>
      <c r="D14" s="131"/>
      <c r="E14" s="582"/>
      <c r="F14" s="582"/>
      <c r="G14" s="582"/>
      <c r="H14" s="591">
        <v>40153.74</v>
      </c>
      <c r="I14" s="591"/>
      <c r="J14" s="591"/>
    </row>
    <row r="15" spans="2:10" s="95" customFormat="1" ht="15.75">
      <c r="B15" s="134"/>
      <c r="C15" s="134" t="s">
        <v>180</v>
      </c>
      <c r="D15" s="135"/>
      <c r="E15" s="592"/>
      <c r="F15" s="592"/>
      <c r="G15" s="592"/>
      <c r="H15" s="593">
        <f>H13+H14</f>
        <v>340153.74</v>
      </c>
      <c r="I15" s="593"/>
      <c r="J15" s="593"/>
    </row>
    <row r="16" s="61" customFormat="1" ht="15.75">
      <c r="F16" s="62"/>
    </row>
    <row r="17" spans="2:8" s="141" customFormat="1" ht="15.75">
      <c r="B17" s="141" t="s">
        <v>474</v>
      </c>
      <c r="F17" s="142"/>
      <c r="H17" s="141" t="s">
        <v>711</v>
      </c>
    </row>
    <row r="18" s="141" customFormat="1" ht="15.75">
      <c r="F18" s="142"/>
    </row>
    <row r="19" spans="1:10" s="61" customFormat="1" ht="23.25" customHeight="1">
      <c r="A19" s="586" t="s">
        <v>534</v>
      </c>
      <c r="B19" s="587"/>
      <c r="C19" s="587"/>
      <c r="D19" s="587"/>
      <c r="E19" s="587"/>
      <c r="F19" s="587"/>
      <c r="G19" s="587"/>
      <c r="H19" s="587"/>
      <c r="I19" s="587"/>
      <c r="J19" s="626"/>
    </row>
    <row r="20" spans="1:10" ht="33" customHeight="1">
      <c r="A20" s="77"/>
      <c r="B20" s="78" t="s">
        <v>295</v>
      </c>
      <c r="C20" s="63" t="s">
        <v>334</v>
      </c>
      <c r="D20" s="588" t="s">
        <v>359</v>
      </c>
      <c r="E20" s="590"/>
      <c r="F20" s="588" t="s">
        <v>360</v>
      </c>
      <c r="G20" s="590"/>
      <c r="H20" s="588" t="s">
        <v>361</v>
      </c>
      <c r="I20" s="590"/>
      <c r="J20" s="63" t="s">
        <v>339</v>
      </c>
    </row>
    <row r="21" spans="1:10" s="61" customFormat="1" ht="15.75" outlineLevel="1">
      <c r="A21" s="83" t="s">
        <v>311</v>
      </c>
      <c r="B21" s="84"/>
      <c r="C21" s="610" t="s">
        <v>311</v>
      </c>
      <c r="D21" s="610"/>
      <c r="E21" s="610"/>
      <c r="F21" s="610"/>
      <c r="G21" s="610"/>
      <c r="H21" s="610"/>
      <c r="I21" s="611"/>
      <c r="J21" s="76">
        <v>0</v>
      </c>
    </row>
    <row r="22" spans="1:10" s="61" customFormat="1" ht="24" customHeight="1">
      <c r="A22" s="586" t="s">
        <v>363</v>
      </c>
      <c r="B22" s="587"/>
      <c r="C22" s="587"/>
      <c r="D22" s="587"/>
      <c r="E22" s="587"/>
      <c r="F22" s="587"/>
      <c r="G22" s="587"/>
      <c r="H22" s="587"/>
      <c r="I22" s="587"/>
      <c r="J22" s="587"/>
    </row>
    <row r="23" spans="1:10" ht="27">
      <c r="A23" s="77"/>
      <c r="B23" s="97" t="s">
        <v>295</v>
      </c>
      <c r="C23" s="63" t="s">
        <v>334</v>
      </c>
      <c r="D23" s="629" t="s">
        <v>335</v>
      </c>
      <c r="E23" s="629"/>
      <c r="F23" s="63" t="s">
        <v>336</v>
      </c>
      <c r="G23" s="63" t="s">
        <v>337</v>
      </c>
      <c r="H23" s="629" t="s">
        <v>338</v>
      </c>
      <c r="I23" s="629"/>
      <c r="J23" s="63" t="s">
        <v>339</v>
      </c>
    </row>
    <row r="24" spans="1:10" s="99" customFormat="1" ht="12.75">
      <c r="A24" s="98"/>
      <c r="B24" s="80">
        <v>1</v>
      </c>
      <c r="C24" s="80">
        <v>2</v>
      </c>
      <c r="D24" s="594">
        <v>3</v>
      </c>
      <c r="E24" s="596"/>
      <c r="F24" s="80">
        <v>4</v>
      </c>
      <c r="G24" s="80">
        <v>5</v>
      </c>
      <c r="H24" s="594">
        <v>6</v>
      </c>
      <c r="I24" s="596"/>
      <c r="J24" s="80" t="s">
        <v>340</v>
      </c>
    </row>
    <row r="25" spans="1:10" s="61" customFormat="1" ht="15.75" outlineLevel="1">
      <c r="A25" s="66"/>
      <c r="B25" s="67">
        <v>1</v>
      </c>
      <c r="C25" s="66" t="s">
        <v>364</v>
      </c>
      <c r="D25" s="75" t="s">
        <v>342</v>
      </c>
      <c r="E25" s="100"/>
      <c r="F25" s="81"/>
      <c r="G25" s="101"/>
      <c r="H25" s="617">
        <v>12</v>
      </c>
      <c r="I25" s="618"/>
      <c r="J25" s="74">
        <f aca="true" t="shared" si="0" ref="J25:J30">F25*G25*H25</f>
        <v>0</v>
      </c>
    </row>
    <row r="26" spans="1:10" s="61" customFormat="1" ht="30" customHeight="1" outlineLevel="1">
      <c r="A26" s="66"/>
      <c r="B26" s="67">
        <v>2</v>
      </c>
      <c r="C26" s="66" t="s">
        <v>365</v>
      </c>
      <c r="D26" s="678" t="s">
        <v>366</v>
      </c>
      <c r="E26" s="679"/>
      <c r="F26" s="81"/>
      <c r="G26" s="101"/>
      <c r="H26" s="617">
        <v>12</v>
      </c>
      <c r="I26" s="618"/>
      <c r="J26" s="74">
        <f t="shared" si="0"/>
        <v>0</v>
      </c>
    </row>
    <row r="27" spans="1:10" s="61" customFormat="1" ht="15.75" outlineLevel="1">
      <c r="A27" s="114"/>
      <c r="B27" s="102">
        <v>3</v>
      </c>
      <c r="C27" s="66" t="s">
        <v>367</v>
      </c>
      <c r="D27" s="75" t="s">
        <v>368</v>
      </c>
      <c r="E27" s="100"/>
      <c r="F27" s="81"/>
      <c r="G27" s="101"/>
      <c r="H27" s="617">
        <v>12</v>
      </c>
      <c r="I27" s="618"/>
      <c r="J27" s="74">
        <f t="shared" si="0"/>
        <v>0</v>
      </c>
    </row>
    <row r="28" spans="1:10" s="61" customFormat="1" ht="15.75" outlineLevel="1">
      <c r="A28" s="114"/>
      <c r="B28" s="102">
        <v>4</v>
      </c>
      <c r="C28" s="66" t="s">
        <v>369</v>
      </c>
      <c r="D28" s="75" t="s">
        <v>368</v>
      </c>
      <c r="E28" s="100"/>
      <c r="F28" s="81"/>
      <c r="G28" s="101"/>
      <c r="H28" s="617">
        <v>12</v>
      </c>
      <c r="I28" s="618"/>
      <c r="J28" s="74">
        <f t="shared" si="0"/>
        <v>0</v>
      </c>
    </row>
    <row r="29" spans="1:10" s="61" customFormat="1" ht="15.75" outlineLevel="1">
      <c r="A29" s="114"/>
      <c r="B29" s="102">
        <v>5</v>
      </c>
      <c r="C29" s="66" t="s">
        <v>341</v>
      </c>
      <c r="D29" s="75" t="s">
        <v>370</v>
      </c>
      <c r="E29" s="100"/>
      <c r="F29" s="81"/>
      <c r="G29" s="101"/>
      <c r="H29" s="617">
        <v>12</v>
      </c>
      <c r="I29" s="618"/>
      <c r="J29" s="74">
        <f t="shared" si="0"/>
        <v>0</v>
      </c>
    </row>
    <row r="30" spans="1:10" s="61" customFormat="1" ht="15.75" outlineLevel="1">
      <c r="A30" s="114"/>
      <c r="B30" s="102">
        <v>6</v>
      </c>
      <c r="C30" s="66" t="s">
        <v>371</v>
      </c>
      <c r="D30" s="643" t="s">
        <v>372</v>
      </c>
      <c r="E30" s="644"/>
      <c r="F30" s="81"/>
      <c r="G30" s="101"/>
      <c r="H30" s="617">
        <v>12</v>
      </c>
      <c r="I30" s="618"/>
      <c r="J30" s="74">
        <f t="shared" si="0"/>
        <v>0</v>
      </c>
    </row>
    <row r="31" spans="1:10" s="61" customFormat="1" ht="15.75" outlineLevel="1">
      <c r="A31" s="609" t="s">
        <v>311</v>
      </c>
      <c r="B31" s="610"/>
      <c r="C31" s="610"/>
      <c r="D31" s="610"/>
      <c r="E31" s="610"/>
      <c r="F31" s="610"/>
      <c r="G31" s="610"/>
      <c r="H31" s="610"/>
      <c r="I31" s="611"/>
      <c r="J31" s="103">
        <f>SUM(J25:J30)</f>
        <v>0</v>
      </c>
    </row>
    <row r="32" spans="1:10" s="61" customFormat="1" ht="21.75" customHeight="1">
      <c r="A32" s="586" t="s">
        <v>373</v>
      </c>
      <c r="B32" s="587"/>
      <c r="C32" s="587"/>
      <c r="D32" s="587"/>
      <c r="E32" s="587"/>
      <c r="F32" s="587"/>
      <c r="G32" s="587"/>
      <c r="H32" s="587"/>
      <c r="I32" s="587"/>
      <c r="J32" s="587"/>
    </row>
    <row r="33" spans="1:10" s="61" customFormat="1" ht="31.5" outlineLevel="1">
      <c r="A33" s="66"/>
      <c r="B33" s="67">
        <v>1</v>
      </c>
      <c r="C33" s="66" t="s">
        <v>374</v>
      </c>
      <c r="D33" s="643" t="s">
        <v>375</v>
      </c>
      <c r="E33" s="644"/>
      <c r="F33" s="68"/>
      <c r="G33" s="104"/>
      <c r="H33" s="627">
        <v>12</v>
      </c>
      <c r="I33" s="628"/>
      <c r="J33" s="74">
        <f>F33*G33*H33</f>
        <v>0</v>
      </c>
    </row>
    <row r="34" spans="1:10" s="61" customFormat="1" ht="15.75" outlineLevel="1">
      <c r="A34" s="609" t="s">
        <v>311</v>
      </c>
      <c r="B34" s="610"/>
      <c r="C34" s="610"/>
      <c r="D34" s="610"/>
      <c r="E34" s="610"/>
      <c r="F34" s="610"/>
      <c r="G34" s="610"/>
      <c r="H34" s="610"/>
      <c r="I34" s="611"/>
      <c r="J34" s="76">
        <f>SUM(J33:J33)</f>
        <v>0</v>
      </c>
    </row>
    <row r="35" spans="1:10" s="61" customFormat="1" ht="27.75" customHeight="1">
      <c r="A35" s="586" t="s">
        <v>535</v>
      </c>
      <c r="B35" s="587"/>
      <c r="C35" s="587"/>
      <c r="D35" s="587"/>
      <c r="E35" s="587"/>
      <c r="F35" s="587"/>
      <c r="G35" s="587"/>
      <c r="H35" s="587"/>
      <c r="I35" s="587"/>
      <c r="J35" s="587"/>
    </row>
    <row r="36" spans="1:10" ht="27">
      <c r="A36" s="77"/>
      <c r="B36" s="97" t="s">
        <v>295</v>
      </c>
      <c r="C36" s="63" t="s">
        <v>334</v>
      </c>
      <c r="D36" s="629" t="s">
        <v>335</v>
      </c>
      <c r="E36" s="629"/>
      <c r="F36" s="63" t="s">
        <v>336</v>
      </c>
      <c r="G36" s="63" t="s">
        <v>337</v>
      </c>
      <c r="H36" s="629" t="s">
        <v>338</v>
      </c>
      <c r="I36" s="629"/>
      <c r="J36" s="63" t="s">
        <v>339</v>
      </c>
    </row>
    <row r="37" spans="1:10" s="99" customFormat="1" ht="12.75">
      <c r="A37" s="98"/>
      <c r="B37" s="80">
        <v>1</v>
      </c>
      <c r="C37" s="80">
        <v>2</v>
      </c>
      <c r="D37" s="594">
        <v>3</v>
      </c>
      <c r="E37" s="596"/>
      <c r="F37" s="80">
        <v>4</v>
      </c>
      <c r="G37" s="80">
        <v>5</v>
      </c>
      <c r="H37" s="594">
        <v>6</v>
      </c>
      <c r="I37" s="596"/>
      <c r="J37" s="80" t="s">
        <v>340</v>
      </c>
    </row>
    <row r="38" spans="1:10" s="95" customFormat="1" ht="31.5" outlineLevel="2">
      <c r="A38" s="90"/>
      <c r="B38" s="91" t="s">
        <v>385</v>
      </c>
      <c r="C38" s="90" t="s">
        <v>386</v>
      </c>
      <c r="D38" s="674" t="s">
        <v>318</v>
      </c>
      <c r="E38" s="675"/>
      <c r="F38" s="106" t="s">
        <v>318</v>
      </c>
      <c r="G38" s="106" t="s">
        <v>318</v>
      </c>
      <c r="H38" s="676" t="s">
        <v>318</v>
      </c>
      <c r="I38" s="677"/>
      <c r="J38" s="94"/>
    </row>
    <row r="39" spans="1:10" s="61" customFormat="1" ht="15.75" outlineLevel="2">
      <c r="A39" s="66"/>
      <c r="B39" s="107" t="s">
        <v>319</v>
      </c>
      <c r="C39" s="66"/>
      <c r="D39" s="602" t="s">
        <v>597</v>
      </c>
      <c r="E39" s="604"/>
      <c r="F39" s="105">
        <v>5</v>
      </c>
      <c r="G39" s="101"/>
      <c r="H39" s="627"/>
      <c r="I39" s="628"/>
      <c r="J39" s="74">
        <f>F39*G39</f>
        <v>0</v>
      </c>
    </row>
    <row r="40" spans="1:10" s="61" customFormat="1" ht="15.75" outlineLevel="2">
      <c r="A40" s="66"/>
      <c r="B40" s="67" t="s">
        <v>321</v>
      </c>
      <c r="C40" s="66"/>
      <c r="D40" s="602" t="s">
        <v>402</v>
      </c>
      <c r="E40" s="604"/>
      <c r="F40" s="105">
        <v>1</v>
      </c>
      <c r="G40" s="101">
        <v>1500</v>
      </c>
      <c r="H40" s="627">
        <v>1</v>
      </c>
      <c r="I40" s="628"/>
      <c r="J40" s="74">
        <v>0</v>
      </c>
    </row>
    <row r="41" spans="1:10" s="61" customFormat="1" ht="15.75" outlineLevel="2">
      <c r="A41" s="66"/>
      <c r="B41" s="107" t="s">
        <v>391</v>
      </c>
      <c r="C41" s="66"/>
      <c r="D41" s="602" t="s">
        <v>402</v>
      </c>
      <c r="E41" s="604"/>
      <c r="F41" s="105">
        <v>1</v>
      </c>
      <c r="G41" s="101">
        <v>1505</v>
      </c>
      <c r="H41" s="627">
        <v>1</v>
      </c>
      <c r="I41" s="628"/>
      <c r="J41" s="74">
        <v>0</v>
      </c>
    </row>
    <row r="42" spans="1:10" s="61" customFormat="1" ht="15.75" outlineLevel="2">
      <c r="A42" s="66"/>
      <c r="B42" s="67" t="s">
        <v>393</v>
      </c>
      <c r="C42" s="66"/>
      <c r="D42" s="602" t="s">
        <v>597</v>
      </c>
      <c r="E42" s="604"/>
      <c r="F42" s="105">
        <v>1</v>
      </c>
      <c r="G42" s="101">
        <v>10500</v>
      </c>
      <c r="H42" s="627">
        <v>1</v>
      </c>
      <c r="I42" s="628"/>
      <c r="J42" s="74">
        <v>0</v>
      </c>
    </row>
    <row r="43" spans="1:10" s="61" customFormat="1" ht="15.75" outlineLevel="2">
      <c r="A43" s="66"/>
      <c r="B43" s="67" t="s">
        <v>395</v>
      </c>
      <c r="C43" s="66"/>
      <c r="D43" s="602"/>
      <c r="E43" s="604"/>
      <c r="F43" s="105"/>
      <c r="G43" s="101"/>
      <c r="H43" s="627"/>
      <c r="I43" s="628"/>
      <c r="J43" s="74"/>
    </row>
    <row r="44" spans="1:10" s="61" customFormat="1" ht="15.75" outlineLevel="2">
      <c r="A44" s="66"/>
      <c r="B44" s="67" t="s">
        <v>410</v>
      </c>
      <c r="C44" s="66"/>
      <c r="D44" s="602"/>
      <c r="E44" s="604"/>
      <c r="F44" s="105"/>
      <c r="G44" s="101"/>
      <c r="H44" s="627"/>
      <c r="I44" s="628"/>
      <c r="J44" s="74">
        <f>F44*G44*H44</f>
        <v>0</v>
      </c>
    </row>
    <row r="45" spans="1:10" s="95" customFormat="1" ht="31.5" outlineLevel="2">
      <c r="A45" s="90"/>
      <c r="B45" s="91" t="s">
        <v>411</v>
      </c>
      <c r="C45" s="90" t="s">
        <v>412</v>
      </c>
      <c r="D45" s="674" t="s">
        <v>318</v>
      </c>
      <c r="E45" s="675"/>
      <c r="F45" s="106" t="s">
        <v>318</v>
      </c>
      <c r="G45" s="106" t="s">
        <v>318</v>
      </c>
      <c r="H45" s="676" t="s">
        <v>318</v>
      </c>
      <c r="I45" s="677"/>
      <c r="J45" s="94"/>
    </row>
    <row r="46" spans="1:10" s="61" customFormat="1" ht="15.75" outlineLevel="2">
      <c r="A46" s="66"/>
      <c r="B46" s="67" t="s">
        <v>324</v>
      </c>
      <c r="C46" s="66"/>
      <c r="D46" s="602" t="s">
        <v>597</v>
      </c>
      <c r="E46" s="604"/>
      <c r="F46" s="105">
        <v>1</v>
      </c>
      <c r="G46" s="101"/>
      <c r="H46" s="627">
        <v>1</v>
      </c>
      <c r="I46" s="628"/>
      <c r="J46" s="74">
        <v>0</v>
      </c>
    </row>
    <row r="47" spans="1:10" s="61" customFormat="1" ht="15.75" outlineLevel="2">
      <c r="A47" s="66"/>
      <c r="B47" s="67" t="s">
        <v>326</v>
      </c>
      <c r="C47" s="66"/>
      <c r="D47" s="602" t="s">
        <v>597</v>
      </c>
      <c r="E47" s="604"/>
      <c r="F47" s="105">
        <v>1</v>
      </c>
      <c r="G47" s="101"/>
      <c r="H47" s="627">
        <v>1</v>
      </c>
      <c r="I47" s="628"/>
      <c r="J47" s="74">
        <f>F47*G47*H47</f>
        <v>0</v>
      </c>
    </row>
    <row r="48" spans="1:10" s="61" customFormat="1" ht="15.75" outlineLevel="2">
      <c r="A48" s="66"/>
      <c r="B48" s="67" t="s">
        <v>328</v>
      </c>
      <c r="C48" s="66" t="s">
        <v>693</v>
      </c>
      <c r="D48" s="602" t="s">
        <v>597</v>
      </c>
      <c r="E48" s="604"/>
      <c r="F48" s="105">
        <v>1</v>
      </c>
      <c r="G48" s="101"/>
      <c r="H48" s="627">
        <v>1</v>
      </c>
      <c r="I48" s="628"/>
      <c r="J48" s="74">
        <v>100000</v>
      </c>
    </row>
    <row r="49" spans="1:10" s="61" customFormat="1" ht="15.75" outlineLevel="2">
      <c r="A49" s="66"/>
      <c r="B49" s="67" t="s">
        <v>330</v>
      </c>
      <c r="C49" s="66"/>
      <c r="D49" s="602"/>
      <c r="E49" s="604"/>
      <c r="F49" s="105"/>
      <c r="G49" s="101"/>
      <c r="H49" s="627">
        <v>1</v>
      </c>
      <c r="I49" s="628"/>
      <c r="J49" s="74">
        <f>F49*G49*H49</f>
        <v>0</v>
      </c>
    </row>
    <row r="50" spans="1:10" s="61" customFormat="1" ht="15.75" outlineLevel="2">
      <c r="A50" s="66"/>
      <c r="B50" s="67" t="s">
        <v>419</v>
      </c>
      <c r="C50" s="66"/>
      <c r="D50" s="602"/>
      <c r="E50" s="604"/>
      <c r="F50" s="105"/>
      <c r="G50" s="101"/>
      <c r="H50" s="627">
        <v>1</v>
      </c>
      <c r="I50" s="628"/>
      <c r="J50" s="74">
        <f>F50*G50*H50</f>
        <v>0</v>
      </c>
    </row>
    <row r="51" spans="1:10" s="61" customFormat="1" ht="15.75" outlineLevel="2">
      <c r="A51" s="66"/>
      <c r="B51" s="67" t="s">
        <v>421</v>
      </c>
      <c r="C51" s="66"/>
      <c r="D51" s="602"/>
      <c r="E51" s="604"/>
      <c r="F51" s="105"/>
      <c r="G51" s="101"/>
      <c r="H51" s="627">
        <v>1</v>
      </c>
      <c r="I51" s="628"/>
      <c r="J51" s="74">
        <f>F51*G51*H51</f>
        <v>0</v>
      </c>
    </row>
    <row r="52" spans="1:10" s="61" customFormat="1" ht="15.75" outlineLevel="2">
      <c r="A52" s="609" t="s">
        <v>311</v>
      </c>
      <c r="B52" s="610"/>
      <c r="C52" s="610"/>
      <c r="D52" s="610"/>
      <c r="E52" s="610"/>
      <c r="F52" s="610"/>
      <c r="G52" s="610"/>
      <c r="H52" s="610"/>
      <c r="I52" s="611"/>
      <c r="J52" s="103">
        <f>SUM(J39:J51)</f>
        <v>100000</v>
      </c>
    </row>
    <row r="53" spans="1:10" s="61" customFormat="1" ht="24" customHeight="1">
      <c r="A53" s="586" t="s">
        <v>536</v>
      </c>
      <c r="B53" s="587"/>
      <c r="C53" s="587"/>
      <c r="D53" s="587"/>
      <c r="E53" s="587"/>
      <c r="F53" s="587"/>
      <c r="G53" s="587"/>
      <c r="H53" s="587"/>
      <c r="I53" s="587"/>
      <c r="J53" s="587"/>
    </row>
    <row r="54" spans="1:10" ht="27">
      <c r="A54" s="77"/>
      <c r="B54" s="97" t="s">
        <v>295</v>
      </c>
      <c r="C54" s="63" t="s">
        <v>334</v>
      </c>
      <c r="D54" s="629" t="s">
        <v>335</v>
      </c>
      <c r="E54" s="629"/>
      <c r="F54" s="63" t="s">
        <v>336</v>
      </c>
      <c r="G54" s="63" t="s">
        <v>337</v>
      </c>
      <c r="H54" s="629" t="s">
        <v>338</v>
      </c>
      <c r="I54" s="629"/>
      <c r="J54" s="63" t="s">
        <v>339</v>
      </c>
    </row>
    <row r="55" spans="1:10" s="99" customFormat="1" ht="12.75">
      <c r="A55" s="98"/>
      <c r="B55" s="80">
        <v>1</v>
      </c>
      <c r="C55" s="80">
        <v>2</v>
      </c>
      <c r="D55" s="594">
        <v>3</v>
      </c>
      <c r="E55" s="596"/>
      <c r="F55" s="80">
        <v>4</v>
      </c>
      <c r="G55" s="80">
        <v>5</v>
      </c>
      <c r="H55" s="594">
        <v>6</v>
      </c>
      <c r="I55" s="596"/>
      <c r="J55" s="80" t="s">
        <v>340</v>
      </c>
    </row>
    <row r="56" spans="1:10" s="61" customFormat="1" ht="15.75" outlineLevel="2">
      <c r="A56" s="66"/>
      <c r="B56" s="67">
        <v>1</v>
      </c>
      <c r="C56" s="66" t="s">
        <v>608</v>
      </c>
      <c r="D56" s="602" t="s">
        <v>597</v>
      </c>
      <c r="E56" s="604"/>
      <c r="F56" s="70">
        <v>1</v>
      </c>
      <c r="G56" s="101">
        <v>1000</v>
      </c>
      <c r="H56" s="627">
        <v>12</v>
      </c>
      <c r="I56" s="628"/>
      <c r="J56" s="74">
        <f aca="true" t="shared" si="1" ref="J56:J61">F56*G56*H56</f>
        <v>12000</v>
      </c>
    </row>
    <row r="57" spans="1:10" s="61" customFormat="1" ht="15.75" outlineLevel="2">
      <c r="A57" s="66"/>
      <c r="B57" s="67">
        <v>2</v>
      </c>
      <c r="C57" s="66" t="s">
        <v>651</v>
      </c>
      <c r="D57" s="602" t="s">
        <v>597</v>
      </c>
      <c r="E57" s="604"/>
      <c r="F57" s="70">
        <v>1</v>
      </c>
      <c r="G57" s="101">
        <v>8000</v>
      </c>
      <c r="H57" s="627">
        <v>1</v>
      </c>
      <c r="I57" s="628"/>
      <c r="J57" s="74">
        <f t="shared" si="1"/>
        <v>8000</v>
      </c>
    </row>
    <row r="58" spans="1:10" s="61" customFormat="1" ht="15.75" outlineLevel="2">
      <c r="A58" s="66"/>
      <c r="B58" s="67">
        <v>3</v>
      </c>
      <c r="C58" s="66"/>
      <c r="D58" s="602"/>
      <c r="E58" s="604"/>
      <c r="F58" s="70"/>
      <c r="G58" s="101"/>
      <c r="H58" s="627"/>
      <c r="I58" s="628"/>
      <c r="J58" s="74">
        <f t="shared" si="1"/>
        <v>0</v>
      </c>
    </row>
    <row r="59" spans="1:10" s="61" customFormat="1" ht="15.75" outlineLevel="2">
      <c r="A59" s="66"/>
      <c r="B59" s="67">
        <v>4</v>
      </c>
      <c r="C59" s="66"/>
      <c r="D59" s="602"/>
      <c r="E59" s="604"/>
      <c r="F59" s="70"/>
      <c r="G59" s="101"/>
      <c r="H59" s="627"/>
      <c r="I59" s="628"/>
      <c r="J59" s="74">
        <f t="shared" si="1"/>
        <v>0</v>
      </c>
    </row>
    <row r="60" spans="1:10" s="61" customFormat="1" ht="15.75" outlineLevel="2">
      <c r="A60" s="66"/>
      <c r="B60" s="67">
        <v>5</v>
      </c>
      <c r="C60" s="66"/>
      <c r="D60" s="602"/>
      <c r="E60" s="604"/>
      <c r="F60" s="70"/>
      <c r="G60" s="101"/>
      <c r="H60" s="627"/>
      <c r="I60" s="628"/>
      <c r="J60" s="74">
        <f t="shared" si="1"/>
        <v>0</v>
      </c>
    </row>
    <row r="61" spans="1:10" s="61" customFormat="1" ht="16.5" customHeight="1" outlineLevel="2">
      <c r="A61" s="66"/>
      <c r="B61" s="67">
        <v>6</v>
      </c>
      <c r="C61" s="66"/>
      <c r="D61" s="602"/>
      <c r="E61" s="604"/>
      <c r="F61" s="70"/>
      <c r="G61" s="101"/>
      <c r="H61" s="627"/>
      <c r="I61" s="628"/>
      <c r="J61" s="74">
        <f t="shared" si="1"/>
        <v>0</v>
      </c>
    </row>
    <row r="62" spans="1:11" s="61" customFormat="1" ht="15.75" outlineLevel="1">
      <c r="A62" s="609" t="s">
        <v>311</v>
      </c>
      <c r="B62" s="610"/>
      <c r="C62" s="610"/>
      <c r="D62" s="610"/>
      <c r="E62" s="610"/>
      <c r="F62" s="610"/>
      <c r="G62" s="610"/>
      <c r="H62" s="610"/>
      <c r="I62" s="611"/>
      <c r="J62" s="103">
        <v>30000</v>
      </c>
      <c r="K62" s="138"/>
    </row>
    <row r="63" spans="1:11" s="61" customFormat="1" ht="15.75" customHeight="1" outlineLevel="1">
      <c r="A63" s="192"/>
      <c r="B63" s="586" t="s">
        <v>652</v>
      </c>
      <c r="C63" s="587"/>
      <c r="D63" s="587"/>
      <c r="E63" s="587"/>
      <c r="F63" s="587"/>
      <c r="G63" s="587"/>
      <c r="H63" s="587"/>
      <c r="I63" s="587"/>
      <c r="J63" s="587"/>
      <c r="K63" s="704"/>
    </row>
    <row r="64" spans="1:11" s="61" customFormat="1" ht="15.75" outlineLevel="1">
      <c r="A64" s="192"/>
      <c r="B64" s="199">
        <v>1</v>
      </c>
      <c r="C64" s="201" t="s">
        <v>653</v>
      </c>
      <c r="D64" s="700" t="s">
        <v>597</v>
      </c>
      <c r="E64" s="701"/>
      <c r="F64" s="199"/>
      <c r="G64" s="202"/>
      <c r="H64" s="702"/>
      <c r="I64" s="703"/>
      <c r="J64" s="197"/>
      <c r="K64" s="138"/>
    </row>
    <row r="65" spans="1:10" s="61" customFormat="1" ht="15.75" outlineLevel="1">
      <c r="A65" s="192"/>
      <c r="B65" s="199"/>
      <c r="C65" s="200"/>
      <c r="D65" s="698"/>
      <c r="E65" s="699"/>
      <c r="F65" s="199"/>
      <c r="G65" s="199"/>
      <c r="H65" s="698"/>
      <c r="I65" s="699"/>
      <c r="J65" s="197"/>
    </row>
    <row r="66" spans="1:10" s="61" customFormat="1" ht="15.75" outlineLevel="1">
      <c r="A66" s="192"/>
      <c r="B66" s="199"/>
      <c r="C66" s="200"/>
      <c r="D66" s="698"/>
      <c r="E66" s="699"/>
      <c r="F66" s="199"/>
      <c r="G66" s="199"/>
      <c r="H66" s="698"/>
      <c r="I66" s="699"/>
      <c r="J66" s="197"/>
    </row>
    <row r="67" spans="1:10" s="61" customFormat="1" ht="15.75" outlineLevel="1">
      <c r="A67" s="192"/>
      <c r="B67" s="198"/>
      <c r="C67" s="188"/>
      <c r="D67" s="609"/>
      <c r="E67" s="611"/>
      <c r="F67" s="198"/>
      <c r="G67" s="198"/>
      <c r="H67" s="609"/>
      <c r="I67" s="611"/>
      <c r="J67" s="103">
        <f>J64</f>
        <v>0</v>
      </c>
    </row>
    <row r="68" spans="1:10" s="61" customFormat="1" ht="15.75">
      <c r="A68" s="586" t="s">
        <v>537</v>
      </c>
      <c r="B68" s="587"/>
      <c r="C68" s="587"/>
      <c r="D68" s="587"/>
      <c r="E68" s="587"/>
      <c r="F68" s="587"/>
      <c r="G68" s="587"/>
      <c r="H68" s="587"/>
      <c r="I68" s="587"/>
      <c r="J68" s="587"/>
    </row>
    <row r="69" spans="1:10" s="61" customFormat="1" ht="78.75">
      <c r="A69" s="108"/>
      <c r="B69" s="109" t="s">
        <v>295</v>
      </c>
      <c r="C69" s="667" t="s">
        <v>334</v>
      </c>
      <c r="D69" s="668"/>
      <c r="E69" s="668"/>
      <c r="F69" s="669"/>
      <c r="G69" s="110" t="s">
        <v>431</v>
      </c>
      <c r="H69" s="667" t="s">
        <v>314</v>
      </c>
      <c r="I69" s="669"/>
      <c r="J69" s="110" t="s">
        <v>432</v>
      </c>
    </row>
    <row r="70" spans="1:10" s="61" customFormat="1" ht="15.75">
      <c r="A70" s="111"/>
      <c r="B70" s="112">
        <v>1</v>
      </c>
      <c r="C70" s="671">
        <v>2</v>
      </c>
      <c r="D70" s="672"/>
      <c r="E70" s="672"/>
      <c r="F70" s="673"/>
      <c r="G70" s="65">
        <v>3</v>
      </c>
      <c r="H70" s="671">
        <v>4</v>
      </c>
      <c r="I70" s="673"/>
      <c r="J70" s="65" t="s">
        <v>316</v>
      </c>
    </row>
    <row r="71" spans="1:10" s="61" customFormat="1" ht="27.75" customHeight="1" outlineLevel="1">
      <c r="A71" s="66"/>
      <c r="B71" s="67" t="s">
        <v>319</v>
      </c>
      <c r="C71" s="663"/>
      <c r="D71" s="664"/>
      <c r="E71" s="664"/>
      <c r="F71" s="665"/>
      <c r="G71" s="115"/>
      <c r="H71" s="605"/>
      <c r="I71" s="606"/>
      <c r="J71" s="74">
        <f>D71*H71/100</f>
        <v>0</v>
      </c>
    </row>
    <row r="72" spans="1:10" s="61" customFormat="1" ht="15.75" outlineLevel="1">
      <c r="A72" s="66"/>
      <c r="B72" s="67" t="s">
        <v>321</v>
      </c>
      <c r="C72" s="663"/>
      <c r="D72" s="664"/>
      <c r="E72" s="664"/>
      <c r="F72" s="665"/>
      <c r="G72" s="115"/>
      <c r="H72" s="605"/>
      <c r="I72" s="606"/>
      <c r="J72" s="74">
        <f>D72*H72/100</f>
        <v>0</v>
      </c>
    </row>
    <row r="73" spans="1:10" s="61" customFormat="1" ht="15.75" outlineLevel="1">
      <c r="A73" s="609" t="s">
        <v>311</v>
      </c>
      <c r="B73" s="610"/>
      <c r="C73" s="610"/>
      <c r="D73" s="610"/>
      <c r="E73" s="610"/>
      <c r="F73" s="610"/>
      <c r="G73" s="610"/>
      <c r="H73" s="610"/>
      <c r="I73" s="611"/>
      <c r="J73" s="76">
        <f>J71+J72</f>
        <v>0</v>
      </c>
    </row>
    <row r="74" spans="1:10" s="61" customFormat="1" ht="22.5" customHeight="1">
      <c r="A74" s="586" t="s">
        <v>538</v>
      </c>
      <c r="B74" s="587"/>
      <c r="C74" s="587"/>
      <c r="D74" s="587"/>
      <c r="E74" s="587"/>
      <c r="F74" s="587"/>
      <c r="G74" s="587"/>
      <c r="H74" s="587"/>
      <c r="I74" s="587"/>
      <c r="J74" s="626"/>
    </row>
    <row r="75" spans="1:10" ht="25.5">
      <c r="A75" s="77"/>
      <c r="B75" s="78" t="s">
        <v>295</v>
      </c>
      <c r="C75" s="63" t="s">
        <v>334</v>
      </c>
      <c r="D75" s="588" t="s">
        <v>335</v>
      </c>
      <c r="E75" s="590"/>
      <c r="F75" s="588" t="s">
        <v>336</v>
      </c>
      <c r="G75" s="590"/>
      <c r="H75" s="588" t="s">
        <v>346</v>
      </c>
      <c r="I75" s="590"/>
      <c r="J75" s="63" t="s">
        <v>339</v>
      </c>
    </row>
    <row r="76" spans="1:10" ht="13.5">
      <c r="A76" s="77"/>
      <c r="B76" s="80">
        <v>1</v>
      </c>
      <c r="C76" s="80">
        <v>2</v>
      </c>
      <c r="D76" s="594">
        <v>3</v>
      </c>
      <c r="E76" s="596"/>
      <c r="F76" s="594">
        <v>4</v>
      </c>
      <c r="G76" s="596"/>
      <c r="H76" s="594">
        <v>5</v>
      </c>
      <c r="I76" s="596"/>
      <c r="J76" s="80" t="s">
        <v>345</v>
      </c>
    </row>
    <row r="77" spans="1:10" s="61" customFormat="1" ht="15.75" outlineLevel="1">
      <c r="A77" s="66"/>
      <c r="B77" s="67">
        <v>1</v>
      </c>
      <c r="C77" s="75" t="s">
        <v>654</v>
      </c>
      <c r="D77" s="617" t="s">
        <v>597</v>
      </c>
      <c r="E77" s="618"/>
      <c r="F77" s="619">
        <v>5</v>
      </c>
      <c r="G77" s="620"/>
      <c r="H77" s="621">
        <v>6000</v>
      </c>
      <c r="I77" s="622"/>
      <c r="J77" s="82">
        <f aca="true" t="shared" si="2" ref="J77:J82">F77*H77</f>
        <v>30000</v>
      </c>
    </row>
    <row r="78" spans="1:10" s="61" customFormat="1" ht="15.75" outlineLevel="1">
      <c r="A78" s="66"/>
      <c r="B78" s="67"/>
      <c r="C78" s="75"/>
      <c r="D78" s="617"/>
      <c r="E78" s="618"/>
      <c r="F78" s="619"/>
      <c r="G78" s="620"/>
      <c r="H78" s="621"/>
      <c r="I78" s="622"/>
      <c r="J78" s="82">
        <f t="shared" si="2"/>
        <v>0</v>
      </c>
    </row>
    <row r="79" spans="1:10" s="61" customFormat="1" ht="15.75" outlineLevel="1">
      <c r="A79" s="66"/>
      <c r="B79" s="67"/>
      <c r="C79" s="75"/>
      <c r="D79" s="617"/>
      <c r="E79" s="618"/>
      <c r="F79" s="619"/>
      <c r="G79" s="620"/>
      <c r="H79" s="621"/>
      <c r="I79" s="622"/>
      <c r="J79" s="82">
        <f t="shared" si="2"/>
        <v>0</v>
      </c>
    </row>
    <row r="80" spans="1:10" s="61" customFormat="1" ht="15.75" outlineLevel="1">
      <c r="A80" s="66"/>
      <c r="B80" s="67"/>
      <c r="C80" s="75"/>
      <c r="D80" s="617"/>
      <c r="E80" s="618"/>
      <c r="F80" s="619"/>
      <c r="G80" s="620"/>
      <c r="H80" s="621"/>
      <c r="I80" s="622"/>
      <c r="J80" s="82">
        <f t="shared" si="2"/>
        <v>0</v>
      </c>
    </row>
    <row r="81" spans="1:10" s="61" customFormat="1" ht="15.75" outlineLevel="1">
      <c r="A81" s="66"/>
      <c r="B81" s="67"/>
      <c r="C81" s="75"/>
      <c r="D81" s="617"/>
      <c r="E81" s="618"/>
      <c r="F81" s="619"/>
      <c r="G81" s="620"/>
      <c r="H81" s="621"/>
      <c r="I81" s="622"/>
      <c r="J81" s="82">
        <f t="shared" si="2"/>
        <v>0</v>
      </c>
    </row>
    <row r="82" spans="1:10" s="61" customFormat="1" ht="15.75" outlineLevel="1">
      <c r="A82" s="66"/>
      <c r="B82" s="67"/>
      <c r="C82" s="75"/>
      <c r="D82" s="617"/>
      <c r="E82" s="618"/>
      <c r="F82" s="619"/>
      <c r="G82" s="620"/>
      <c r="H82" s="621"/>
      <c r="I82" s="622"/>
      <c r="J82" s="82">
        <f t="shared" si="2"/>
        <v>0</v>
      </c>
    </row>
    <row r="83" spans="1:10" s="61" customFormat="1" ht="15.75" outlineLevel="1">
      <c r="A83" s="83" t="s">
        <v>311</v>
      </c>
      <c r="B83" s="84"/>
      <c r="C83" s="610" t="s">
        <v>311</v>
      </c>
      <c r="D83" s="610"/>
      <c r="E83" s="610"/>
      <c r="F83" s="610"/>
      <c r="G83" s="610"/>
      <c r="H83" s="610"/>
      <c r="I83" s="611"/>
      <c r="J83" s="76">
        <f>J77</f>
        <v>30000</v>
      </c>
    </row>
    <row r="84" spans="1:11" s="61" customFormat="1" ht="15.75" customHeight="1" outlineLevel="1">
      <c r="A84" s="192"/>
      <c r="B84" s="586" t="s">
        <v>658</v>
      </c>
      <c r="C84" s="587"/>
      <c r="D84" s="587"/>
      <c r="E84" s="587"/>
      <c r="F84" s="587"/>
      <c r="G84" s="587"/>
      <c r="H84" s="587"/>
      <c r="I84" s="587"/>
      <c r="J84" s="587"/>
      <c r="K84" s="626"/>
    </row>
    <row r="85" spans="1:11" s="61" customFormat="1" ht="15.75" outlineLevel="1">
      <c r="A85" s="192"/>
      <c r="B85" s="199">
        <v>1</v>
      </c>
      <c r="C85" s="201" t="s">
        <v>659</v>
      </c>
      <c r="D85" s="700" t="s">
        <v>597</v>
      </c>
      <c r="E85" s="701"/>
      <c r="F85" s="199">
        <v>1</v>
      </c>
      <c r="G85" s="202">
        <v>30000</v>
      </c>
      <c r="H85" s="702">
        <v>1</v>
      </c>
      <c r="I85" s="703"/>
      <c r="J85" s="197">
        <f>F85*G85</f>
        <v>30000</v>
      </c>
      <c r="K85" s="138"/>
    </row>
    <row r="86" spans="1:10" s="61" customFormat="1" ht="15.75" outlineLevel="1">
      <c r="A86" s="192"/>
      <c r="B86" s="199"/>
      <c r="C86" s="200"/>
      <c r="D86" s="698"/>
      <c r="E86" s="699"/>
      <c r="F86" s="199"/>
      <c r="G86" s="199"/>
      <c r="H86" s="698"/>
      <c r="I86" s="699"/>
      <c r="J86" s="197"/>
    </row>
    <row r="87" spans="1:10" s="61" customFormat="1" ht="15.75" outlineLevel="1">
      <c r="A87" s="192"/>
      <c r="B87" s="199"/>
      <c r="C87" s="200"/>
      <c r="D87" s="698"/>
      <c r="E87" s="699"/>
      <c r="F87" s="199"/>
      <c r="G87" s="199"/>
      <c r="H87" s="698"/>
      <c r="I87" s="699"/>
      <c r="J87" s="197"/>
    </row>
    <row r="88" spans="1:10" s="61" customFormat="1" ht="15.75" outlineLevel="1">
      <c r="A88" s="192"/>
      <c r="B88" s="198"/>
      <c r="C88" s="188"/>
      <c r="D88" s="609"/>
      <c r="E88" s="611"/>
      <c r="F88" s="198"/>
      <c r="G88" s="198"/>
      <c r="H88" s="609"/>
      <c r="I88" s="611"/>
      <c r="J88" s="103">
        <f>J85</f>
        <v>30000</v>
      </c>
    </row>
    <row r="89" spans="1:10" s="61" customFormat="1" ht="27" customHeight="1">
      <c r="A89" s="586" t="s">
        <v>655</v>
      </c>
      <c r="B89" s="587"/>
      <c r="C89" s="587"/>
      <c r="D89" s="587"/>
      <c r="E89" s="587"/>
      <c r="F89" s="587"/>
      <c r="G89" s="587"/>
      <c r="H89" s="587"/>
      <c r="I89" s="587"/>
      <c r="J89" s="626"/>
    </row>
    <row r="90" spans="1:10" s="121" customFormat="1" ht="30" customHeight="1">
      <c r="A90" s="118"/>
      <c r="B90" s="119" t="s">
        <v>295</v>
      </c>
      <c r="C90" s="120" t="s">
        <v>334</v>
      </c>
      <c r="D90" s="588" t="s">
        <v>335</v>
      </c>
      <c r="E90" s="590"/>
      <c r="F90" s="645" t="s">
        <v>336</v>
      </c>
      <c r="G90" s="646"/>
      <c r="H90" s="645" t="s">
        <v>346</v>
      </c>
      <c r="I90" s="646"/>
      <c r="J90" s="120" t="s">
        <v>339</v>
      </c>
    </row>
    <row r="91" spans="1:10" s="121" customFormat="1" ht="30">
      <c r="A91" s="118"/>
      <c r="B91" s="122">
        <v>1</v>
      </c>
      <c r="C91" s="122">
        <v>2</v>
      </c>
      <c r="D91" s="647">
        <v>3</v>
      </c>
      <c r="E91" s="648"/>
      <c r="F91" s="647">
        <v>4</v>
      </c>
      <c r="G91" s="648"/>
      <c r="H91" s="647">
        <v>5</v>
      </c>
      <c r="I91" s="648"/>
      <c r="J91" s="122" t="s">
        <v>452</v>
      </c>
    </row>
    <row r="92" spans="1:10" s="61" customFormat="1" ht="15.75" outlineLevel="1">
      <c r="A92" s="66"/>
      <c r="B92" s="67">
        <v>1</v>
      </c>
      <c r="C92" s="75" t="s">
        <v>602</v>
      </c>
      <c r="D92" s="627"/>
      <c r="E92" s="628"/>
      <c r="F92" s="619"/>
      <c r="G92" s="620"/>
      <c r="H92" s="621"/>
      <c r="I92" s="622"/>
      <c r="J92" s="82"/>
    </row>
    <row r="93" spans="1:10" s="61" customFormat="1" ht="15.75" outlineLevel="1">
      <c r="A93" s="66"/>
      <c r="B93" s="67"/>
      <c r="C93" s="66" t="s">
        <v>656</v>
      </c>
      <c r="D93" s="627" t="s">
        <v>597</v>
      </c>
      <c r="E93" s="628"/>
      <c r="F93" s="619">
        <v>100</v>
      </c>
      <c r="G93" s="620"/>
      <c r="H93" s="621">
        <v>150</v>
      </c>
      <c r="I93" s="622"/>
      <c r="J93" s="82">
        <f>F93*H93</f>
        <v>15000</v>
      </c>
    </row>
    <row r="94" spans="1:10" s="61" customFormat="1" ht="15.75" outlineLevel="1">
      <c r="A94" s="66"/>
      <c r="B94" s="67"/>
      <c r="C94" s="75" t="s">
        <v>657</v>
      </c>
      <c r="D94" s="627" t="s">
        <v>597</v>
      </c>
      <c r="E94" s="628"/>
      <c r="F94" s="619">
        <v>1</v>
      </c>
      <c r="G94" s="620"/>
      <c r="H94" s="621">
        <v>25000</v>
      </c>
      <c r="I94" s="622"/>
      <c r="J94" s="82">
        <f>F94*H94</f>
        <v>25000</v>
      </c>
    </row>
    <row r="95" spans="1:10" s="61" customFormat="1" ht="15.75" outlineLevel="1">
      <c r="A95" s="83" t="s">
        <v>311</v>
      </c>
      <c r="B95" s="84"/>
      <c r="C95" s="610" t="s">
        <v>311</v>
      </c>
      <c r="D95" s="610"/>
      <c r="E95" s="610"/>
      <c r="F95" s="610"/>
      <c r="G95" s="610"/>
      <c r="H95" s="610"/>
      <c r="I95" s="611"/>
      <c r="J95" s="76">
        <f>J93+J94</f>
        <v>40000</v>
      </c>
    </row>
    <row r="96" spans="1:10" s="61" customFormat="1" ht="28.5" customHeight="1">
      <c r="A96" s="586" t="s">
        <v>539</v>
      </c>
      <c r="B96" s="587"/>
      <c r="C96" s="587"/>
      <c r="D96" s="587"/>
      <c r="E96" s="587"/>
      <c r="F96" s="587"/>
      <c r="G96" s="587"/>
      <c r="H96" s="587"/>
      <c r="I96" s="587"/>
      <c r="J96" s="626"/>
    </row>
    <row r="97" spans="1:10" ht="25.5">
      <c r="A97" s="77"/>
      <c r="B97" s="78" t="s">
        <v>295</v>
      </c>
      <c r="C97" s="63" t="s">
        <v>334</v>
      </c>
      <c r="D97" s="588" t="s">
        <v>335</v>
      </c>
      <c r="E97" s="590"/>
      <c r="F97" s="588" t="s">
        <v>336</v>
      </c>
      <c r="G97" s="590"/>
      <c r="H97" s="588" t="s">
        <v>346</v>
      </c>
      <c r="I97" s="590"/>
      <c r="J97" s="63" t="s">
        <v>339</v>
      </c>
    </row>
    <row r="98" spans="1:10" ht="13.5">
      <c r="A98" s="77"/>
      <c r="B98" s="80">
        <v>1</v>
      </c>
      <c r="C98" s="80">
        <v>2</v>
      </c>
      <c r="D98" s="594">
        <v>3</v>
      </c>
      <c r="E98" s="596"/>
      <c r="F98" s="594">
        <v>4</v>
      </c>
      <c r="G98" s="596"/>
      <c r="H98" s="594">
        <v>5</v>
      </c>
      <c r="I98" s="596"/>
      <c r="J98" s="80" t="s">
        <v>345</v>
      </c>
    </row>
    <row r="99" spans="1:10" s="61" customFormat="1" ht="15.75" outlineLevel="1">
      <c r="A99" s="66"/>
      <c r="B99" s="67">
        <v>1</v>
      </c>
      <c r="C99" s="75" t="s">
        <v>660</v>
      </c>
      <c r="D99" s="617" t="s">
        <v>597</v>
      </c>
      <c r="E99" s="618"/>
      <c r="F99" s="619">
        <v>100</v>
      </c>
      <c r="G99" s="620"/>
      <c r="H99" s="621">
        <v>700</v>
      </c>
      <c r="I99" s="622"/>
      <c r="J99" s="82">
        <f>F99*H99</f>
        <v>70000</v>
      </c>
    </row>
    <row r="100" spans="1:10" s="61" customFormat="1" ht="15.75" outlineLevel="1">
      <c r="A100" s="66"/>
      <c r="B100" s="67"/>
      <c r="C100" s="66"/>
      <c r="D100" s="617"/>
      <c r="E100" s="618"/>
      <c r="F100" s="619"/>
      <c r="G100" s="620"/>
      <c r="H100" s="621"/>
      <c r="I100" s="622"/>
      <c r="J100" s="82">
        <f aca="true" t="shared" si="3" ref="J100:J106">F100*H100</f>
        <v>0</v>
      </c>
    </row>
    <row r="101" spans="1:10" s="61" customFormat="1" ht="15.75" outlineLevel="1">
      <c r="A101" s="66"/>
      <c r="B101" s="67"/>
      <c r="C101" s="66"/>
      <c r="D101" s="617"/>
      <c r="E101" s="618"/>
      <c r="F101" s="619"/>
      <c r="G101" s="620"/>
      <c r="H101" s="621"/>
      <c r="I101" s="622"/>
      <c r="J101" s="82">
        <f t="shared" si="3"/>
        <v>0</v>
      </c>
    </row>
    <row r="102" spans="1:10" s="61" customFormat="1" ht="15.75" outlineLevel="1">
      <c r="A102" s="66"/>
      <c r="B102" s="67"/>
      <c r="C102" s="66"/>
      <c r="D102" s="617"/>
      <c r="E102" s="618"/>
      <c r="F102" s="619"/>
      <c r="G102" s="620"/>
      <c r="H102" s="621"/>
      <c r="I102" s="622"/>
      <c r="J102" s="82">
        <f t="shared" si="3"/>
        <v>0</v>
      </c>
    </row>
    <row r="103" spans="1:10" s="61" customFormat="1" ht="15.75" outlineLevel="1">
      <c r="A103" s="66"/>
      <c r="B103" s="67"/>
      <c r="C103" s="66"/>
      <c r="D103" s="617"/>
      <c r="E103" s="618"/>
      <c r="F103" s="619"/>
      <c r="G103" s="620"/>
      <c r="H103" s="621"/>
      <c r="I103" s="622"/>
      <c r="J103" s="82">
        <f t="shared" si="3"/>
        <v>0</v>
      </c>
    </row>
    <row r="104" spans="1:10" s="61" customFormat="1" ht="15.75" outlineLevel="1">
      <c r="A104" s="66"/>
      <c r="B104" s="67"/>
      <c r="C104" s="66"/>
      <c r="D104" s="617"/>
      <c r="E104" s="618"/>
      <c r="F104" s="619"/>
      <c r="G104" s="620"/>
      <c r="H104" s="621"/>
      <c r="I104" s="622"/>
      <c r="J104" s="82">
        <f t="shared" si="3"/>
        <v>0</v>
      </c>
    </row>
    <row r="105" spans="1:10" s="61" customFormat="1" ht="15.75" outlineLevel="1">
      <c r="A105" s="66"/>
      <c r="B105" s="67"/>
      <c r="C105" s="66"/>
      <c r="D105" s="617"/>
      <c r="E105" s="618"/>
      <c r="F105" s="619"/>
      <c r="G105" s="620"/>
      <c r="H105" s="621"/>
      <c r="I105" s="622"/>
      <c r="J105" s="82">
        <f t="shared" si="3"/>
        <v>0</v>
      </c>
    </row>
    <row r="106" spans="1:10" s="61" customFormat="1" ht="15.75" outlineLevel="1">
      <c r="A106" s="66"/>
      <c r="B106" s="67"/>
      <c r="C106" s="66"/>
      <c r="D106" s="617"/>
      <c r="E106" s="618"/>
      <c r="F106" s="619"/>
      <c r="G106" s="620"/>
      <c r="H106" s="621"/>
      <c r="I106" s="622"/>
      <c r="J106" s="82">
        <f t="shared" si="3"/>
        <v>0</v>
      </c>
    </row>
    <row r="107" spans="1:10" s="61" customFormat="1" ht="15.75" outlineLevel="1">
      <c r="A107" s="66"/>
      <c r="B107" s="67"/>
      <c r="C107" s="66"/>
      <c r="D107" s="617"/>
      <c r="E107" s="618"/>
      <c r="F107" s="619"/>
      <c r="G107" s="620"/>
      <c r="H107" s="621"/>
      <c r="I107" s="622"/>
      <c r="J107" s="82"/>
    </row>
    <row r="108" spans="1:10" s="61" customFormat="1" ht="15.75" outlineLevel="1">
      <c r="A108" s="83" t="s">
        <v>311</v>
      </c>
      <c r="B108" s="84"/>
      <c r="C108" s="610" t="s">
        <v>311</v>
      </c>
      <c r="D108" s="610"/>
      <c r="E108" s="610"/>
      <c r="F108" s="610"/>
      <c r="G108" s="610"/>
      <c r="H108" s="610"/>
      <c r="I108" s="611"/>
      <c r="J108" s="76">
        <f>SUM(J99:J107)</f>
        <v>70000</v>
      </c>
    </row>
    <row r="109" spans="1:10" s="61" customFormat="1" ht="28.5" customHeight="1">
      <c r="A109" s="586" t="s">
        <v>540</v>
      </c>
      <c r="B109" s="587"/>
      <c r="C109" s="587"/>
      <c r="D109" s="587"/>
      <c r="E109" s="587"/>
      <c r="F109" s="587"/>
      <c r="G109" s="587"/>
      <c r="H109" s="587"/>
      <c r="I109" s="587"/>
      <c r="J109" s="626"/>
    </row>
    <row r="110" spans="1:10" ht="25.5">
      <c r="A110" s="77"/>
      <c r="B110" s="78" t="s">
        <v>295</v>
      </c>
      <c r="C110" s="63" t="s">
        <v>334</v>
      </c>
      <c r="D110" s="588" t="s">
        <v>335</v>
      </c>
      <c r="E110" s="590"/>
      <c r="F110" s="588" t="s">
        <v>336</v>
      </c>
      <c r="G110" s="590"/>
      <c r="H110" s="588" t="s">
        <v>346</v>
      </c>
      <c r="I110" s="590"/>
      <c r="J110" s="63" t="s">
        <v>339</v>
      </c>
    </row>
    <row r="111" spans="1:10" ht="13.5">
      <c r="A111" s="77"/>
      <c r="B111" s="80">
        <v>1</v>
      </c>
      <c r="C111" s="80">
        <v>2</v>
      </c>
      <c r="D111" s="594">
        <v>3</v>
      </c>
      <c r="E111" s="596"/>
      <c r="F111" s="594">
        <v>4</v>
      </c>
      <c r="G111" s="596"/>
      <c r="H111" s="594">
        <v>5</v>
      </c>
      <c r="I111" s="596"/>
      <c r="J111" s="80" t="s">
        <v>345</v>
      </c>
    </row>
    <row r="112" spans="1:10" s="61" customFormat="1" ht="15.75" outlineLevel="1">
      <c r="A112" s="66"/>
      <c r="B112" s="67"/>
      <c r="C112" s="75"/>
      <c r="D112" s="617"/>
      <c r="E112" s="618"/>
      <c r="F112" s="619"/>
      <c r="G112" s="620"/>
      <c r="H112" s="621"/>
      <c r="I112" s="622"/>
      <c r="J112" s="82">
        <f>F112*H112</f>
        <v>0</v>
      </c>
    </row>
    <row r="113" spans="1:10" s="61" customFormat="1" ht="15.75" outlineLevel="1">
      <c r="A113" s="66"/>
      <c r="B113" s="67"/>
      <c r="C113" s="66"/>
      <c r="D113" s="617"/>
      <c r="E113" s="618"/>
      <c r="F113" s="619"/>
      <c r="G113" s="620"/>
      <c r="H113" s="621"/>
      <c r="I113" s="622"/>
      <c r="J113" s="82">
        <f aca="true" t="shared" si="4" ref="J113:J119">F113*H113</f>
        <v>0</v>
      </c>
    </row>
    <row r="114" spans="1:10" s="61" customFormat="1" ht="15.75" outlineLevel="1">
      <c r="A114" s="66"/>
      <c r="B114" s="67"/>
      <c r="C114" s="66"/>
      <c r="D114" s="617"/>
      <c r="E114" s="618"/>
      <c r="F114" s="619"/>
      <c r="G114" s="620"/>
      <c r="H114" s="621"/>
      <c r="I114" s="622"/>
      <c r="J114" s="82">
        <f t="shared" si="4"/>
        <v>0</v>
      </c>
    </row>
    <row r="115" spans="1:10" s="61" customFormat="1" ht="15.75" outlineLevel="1">
      <c r="A115" s="66"/>
      <c r="B115" s="67"/>
      <c r="C115" s="66"/>
      <c r="D115" s="617"/>
      <c r="E115" s="618"/>
      <c r="F115" s="619"/>
      <c r="G115" s="620"/>
      <c r="H115" s="621"/>
      <c r="I115" s="622"/>
      <c r="J115" s="82">
        <f t="shared" si="4"/>
        <v>0</v>
      </c>
    </row>
    <row r="116" spans="1:10" s="61" customFormat="1" ht="15.75" outlineLevel="1">
      <c r="A116" s="66"/>
      <c r="B116" s="67"/>
      <c r="C116" s="66"/>
      <c r="D116" s="617"/>
      <c r="E116" s="618"/>
      <c r="F116" s="619"/>
      <c r="G116" s="620"/>
      <c r="H116" s="621"/>
      <c r="I116" s="622"/>
      <c r="J116" s="82">
        <f t="shared" si="4"/>
        <v>0</v>
      </c>
    </row>
    <row r="117" spans="1:10" s="61" customFormat="1" ht="15.75" outlineLevel="1">
      <c r="A117" s="66"/>
      <c r="B117" s="67"/>
      <c r="C117" s="66"/>
      <c r="D117" s="617"/>
      <c r="E117" s="618"/>
      <c r="F117" s="619"/>
      <c r="G117" s="620"/>
      <c r="H117" s="621"/>
      <c r="I117" s="622"/>
      <c r="J117" s="82">
        <f t="shared" si="4"/>
        <v>0</v>
      </c>
    </row>
    <row r="118" spans="1:10" s="61" customFormat="1" ht="15.75" outlineLevel="1">
      <c r="A118" s="66"/>
      <c r="B118" s="67"/>
      <c r="C118" s="66"/>
      <c r="D118" s="617"/>
      <c r="E118" s="618"/>
      <c r="F118" s="619"/>
      <c r="G118" s="620"/>
      <c r="H118" s="621"/>
      <c r="I118" s="622"/>
      <c r="J118" s="82">
        <f t="shared" si="4"/>
        <v>0</v>
      </c>
    </row>
    <row r="119" spans="1:10" s="61" customFormat="1" ht="15.75" outlineLevel="1">
      <c r="A119" s="66"/>
      <c r="B119" s="67"/>
      <c r="C119" s="66"/>
      <c r="D119" s="617"/>
      <c r="E119" s="618"/>
      <c r="F119" s="619"/>
      <c r="G119" s="620"/>
      <c r="H119" s="621"/>
      <c r="I119" s="622"/>
      <c r="J119" s="82">
        <f t="shared" si="4"/>
        <v>0</v>
      </c>
    </row>
    <row r="120" spans="1:10" s="61" customFormat="1" ht="15.75" outlineLevel="1">
      <c r="A120" s="66"/>
      <c r="B120" s="67"/>
      <c r="C120" s="66"/>
      <c r="D120" s="617"/>
      <c r="E120" s="618"/>
      <c r="F120" s="619"/>
      <c r="G120" s="620"/>
      <c r="H120" s="621"/>
      <c r="I120" s="622"/>
      <c r="J120" s="82"/>
    </row>
    <row r="121" spans="1:10" s="61" customFormat="1" ht="15.75" outlineLevel="1">
      <c r="A121" s="83" t="s">
        <v>311</v>
      </c>
      <c r="B121" s="84"/>
      <c r="C121" s="610" t="s">
        <v>311</v>
      </c>
      <c r="D121" s="610"/>
      <c r="E121" s="610"/>
      <c r="F121" s="610"/>
      <c r="G121" s="610"/>
      <c r="H121" s="610"/>
      <c r="I121" s="611"/>
      <c r="J121" s="76">
        <f>SUM(J112:J120)</f>
        <v>0</v>
      </c>
    </row>
    <row r="122" spans="1:10" s="61" customFormat="1" ht="28.5" customHeight="1">
      <c r="A122" s="586" t="s">
        <v>541</v>
      </c>
      <c r="B122" s="587"/>
      <c r="C122" s="587"/>
      <c r="D122" s="587"/>
      <c r="E122" s="587"/>
      <c r="F122" s="587"/>
      <c r="G122" s="587"/>
      <c r="H122" s="587"/>
      <c r="I122" s="587"/>
      <c r="J122" s="626"/>
    </row>
    <row r="123" spans="1:10" ht="25.5">
      <c r="A123" s="77"/>
      <c r="B123" s="78" t="s">
        <v>295</v>
      </c>
      <c r="C123" s="63" t="s">
        <v>334</v>
      </c>
      <c r="D123" s="588" t="s">
        <v>335</v>
      </c>
      <c r="E123" s="590"/>
      <c r="F123" s="588" t="s">
        <v>336</v>
      </c>
      <c r="G123" s="590"/>
      <c r="H123" s="588" t="s">
        <v>346</v>
      </c>
      <c r="I123" s="590"/>
      <c r="J123" s="63" t="s">
        <v>339</v>
      </c>
    </row>
    <row r="124" spans="1:10" ht="13.5">
      <c r="A124" s="77"/>
      <c r="B124" s="80">
        <v>1</v>
      </c>
      <c r="C124" s="80">
        <v>2</v>
      </c>
      <c r="D124" s="594">
        <v>3</v>
      </c>
      <c r="E124" s="596"/>
      <c r="F124" s="594">
        <v>4</v>
      </c>
      <c r="G124" s="596"/>
      <c r="H124" s="594">
        <v>5</v>
      </c>
      <c r="I124" s="596"/>
      <c r="J124" s="80" t="s">
        <v>345</v>
      </c>
    </row>
    <row r="125" spans="1:10" s="61" customFormat="1" ht="15.75" outlineLevel="1">
      <c r="A125" s="66"/>
      <c r="B125" s="67">
        <v>1</v>
      </c>
      <c r="C125" s="75" t="s">
        <v>596</v>
      </c>
      <c r="D125" s="617" t="s">
        <v>597</v>
      </c>
      <c r="E125" s="618"/>
      <c r="F125" s="619">
        <v>100</v>
      </c>
      <c r="G125" s="620"/>
      <c r="H125" s="621">
        <f>J125/F125</f>
        <v>401.5374</v>
      </c>
      <c r="I125" s="622"/>
      <c r="J125" s="82">
        <v>40153.74</v>
      </c>
    </row>
    <row r="126" spans="1:10" s="61" customFormat="1" ht="15.75" outlineLevel="1">
      <c r="A126" s="66"/>
      <c r="B126" s="67"/>
      <c r="C126" s="66"/>
      <c r="D126" s="617"/>
      <c r="E126" s="618"/>
      <c r="F126" s="619"/>
      <c r="G126" s="620"/>
      <c r="H126" s="621"/>
      <c r="I126" s="622"/>
      <c r="J126" s="82">
        <f aca="true" t="shared" si="5" ref="J126:J132">F126*H126</f>
        <v>0</v>
      </c>
    </row>
    <row r="127" spans="1:10" s="61" customFormat="1" ht="15.75" outlineLevel="1">
      <c r="A127" s="66"/>
      <c r="B127" s="67"/>
      <c r="C127" s="66"/>
      <c r="D127" s="617"/>
      <c r="E127" s="618"/>
      <c r="F127" s="619"/>
      <c r="G127" s="620"/>
      <c r="H127" s="621"/>
      <c r="I127" s="622"/>
      <c r="J127" s="82">
        <f t="shared" si="5"/>
        <v>0</v>
      </c>
    </row>
    <row r="128" spans="1:10" s="61" customFormat="1" ht="15.75" outlineLevel="1">
      <c r="A128" s="66"/>
      <c r="B128" s="67"/>
      <c r="C128" s="66"/>
      <c r="D128" s="617"/>
      <c r="E128" s="618"/>
      <c r="F128" s="619"/>
      <c r="G128" s="620"/>
      <c r="H128" s="621"/>
      <c r="I128" s="622"/>
      <c r="J128" s="82">
        <f t="shared" si="5"/>
        <v>0</v>
      </c>
    </row>
    <row r="129" spans="1:10" s="61" customFormat="1" ht="15.75" outlineLevel="1">
      <c r="A129" s="66"/>
      <c r="B129" s="67"/>
      <c r="C129" s="66"/>
      <c r="D129" s="617"/>
      <c r="E129" s="618"/>
      <c r="F129" s="619"/>
      <c r="G129" s="620"/>
      <c r="H129" s="621"/>
      <c r="I129" s="622"/>
      <c r="J129" s="82">
        <f t="shared" si="5"/>
        <v>0</v>
      </c>
    </row>
    <row r="130" spans="1:10" s="61" customFormat="1" ht="15.75" outlineLevel="1">
      <c r="A130" s="66"/>
      <c r="B130" s="67"/>
      <c r="C130" s="66"/>
      <c r="D130" s="617"/>
      <c r="E130" s="618"/>
      <c r="F130" s="619"/>
      <c r="G130" s="620"/>
      <c r="H130" s="621"/>
      <c r="I130" s="622"/>
      <c r="J130" s="82">
        <f t="shared" si="5"/>
        <v>0</v>
      </c>
    </row>
    <row r="131" spans="1:10" s="61" customFormat="1" ht="15.75" outlineLevel="1">
      <c r="A131" s="66"/>
      <c r="B131" s="67"/>
      <c r="C131" s="66"/>
      <c r="D131" s="617"/>
      <c r="E131" s="618"/>
      <c r="F131" s="619"/>
      <c r="G131" s="620"/>
      <c r="H131" s="621"/>
      <c r="I131" s="622"/>
      <c r="J131" s="82">
        <f t="shared" si="5"/>
        <v>0</v>
      </c>
    </row>
    <row r="132" spans="1:10" s="61" customFormat="1" ht="15.75" outlineLevel="1">
      <c r="A132" s="66"/>
      <c r="B132" s="67"/>
      <c r="C132" s="66"/>
      <c r="D132" s="617"/>
      <c r="E132" s="618"/>
      <c r="F132" s="619"/>
      <c r="G132" s="620"/>
      <c r="H132" s="621"/>
      <c r="I132" s="622"/>
      <c r="J132" s="82">
        <f t="shared" si="5"/>
        <v>0</v>
      </c>
    </row>
    <row r="133" spans="1:10" s="61" customFormat="1" ht="15.75" outlineLevel="1">
      <c r="A133" s="66"/>
      <c r="B133" s="67"/>
      <c r="C133" s="66"/>
      <c r="D133" s="617"/>
      <c r="E133" s="618"/>
      <c r="F133" s="619"/>
      <c r="G133" s="620"/>
      <c r="H133" s="621"/>
      <c r="I133" s="622"/>
      <c r="J133" s="82"/>
    </row>
    <row r="134" spans="1:10" s="61" customFormat="1" ht="15.75" outlineLevel="1">
      <c r="A134" s="83" t="s">
        <v>311</v>
      </c>
      <c r="B134" s="84"/>
      <c r="C134" s="610" t="s">
        <v>311</v>
      </c>
      <c r="D134" s="610"/>
      <c r="E134" s="610"/>
      <c r="F134" s="610"/>
      <c r="G134" s="610"/>
      <c r="H134" s="610"/>
      <c r="I134" s="611"/>
      <c r="J134" s="76">
        <f>J125</f>
        <v>40153.74</v>
      </c>
    </row>
    <row r="135" spans="3:10" s="61" customFormat="1" ht="21" customHeight="1">
      <c r="C135" s="615" t="s">
        <v>353</v>
      </c>
      <c r="D135" s="615"/>
      <c r="E135" s="615"/>
      <c r="F135" s="615"/>
      <c r="G135" s="615"/>
      <c r="H135" s="615"/>
      <c r="I135" s="616"/>
      <c r="J135" s="103">
        <f>J21+J31+J34+J52+J62+J73+J83+J95+J108+J121+J134+J88+J67</f>
        <v>340153.74</v>
      </c>
    </row>
    <row r="137" spans="2:10" ht="12.75">
      <c r="B137" s="79" t="s">
        <v>144</v>
      </c>
      <c r="D137" s="124"/>
      <c r="E137" s="124"/>
      <c r="F137" s="125"/>
      <c r="I137" s="124" t="s">
        <v>643</v>
      </c>
      <c r="J137" s="124"/>
    </row>
    <row r="138" spans="9:10" ht="12.75">
      <c r="I138" s="612" t="s">
        <v>354</v>
      </c>
      <c r="J138" s="612"/>
    </row>
    <row r="140" spans="2:10" ht="12.75">
      <c r="B140" s="79" t="s">
        <v>355</v>
      </c>
      <c r="D140" s="124"/>
      <c r="E140" s="124"/>
      <c r="F140" s="125"/>
      <c r="I140" s="124" t="s">
        <v>689</v>
      </c>
      <c r="J140" s="124"/>
    </row>
    <row r="141" spans="9:10" ht="12.75" customHeight="1">
      <c r="I141" s="612" t="s">
        <v>354</v>
      </c>
      <c r="J141" s="612"/>
    </row>
    <row r="142" ht="12.75" customHeight="1"/>
    <row r="143" spans="2:10" ht="12.75">
      <c r="B143" s="79" t="s">
        <v>356</v>
      </c>
      <c r="C143" s="124"/>
      <c r="D143" s="124"/>
      <c r="F143" s="125">
        <v>530781</v>
      </c>
      <c r="G143" s="124"/>
      <c r="I143" s="124" t="s">
        <v>689</v>
      </c>
      <c r="J143" s="124"/>
    </row>
    <row r="144" spans="3:10" ht="12.75">
      <c r="C144" s="613" t="s">
        <v>146</v>
      </c>
      <c r="D144" s="613"/>
      <c r="F144" s="614" t="s">
        <v>149</v>
      </c>
      <c r="G144" s="614"/>
      <c r="I144" s="612" t="s">
        <v>354</v>
      </c>
      <c r="J144" s="612"/>
    </row>
    <row r="146" ht="12.75">
      <c r="C146" s="218">
        <v>44574</v>
      </c>
    </row>
  </sheetData>
  <sheetProtection/>
  <mergeCells count="269">
    <mergeCell ref="I138:J138"/>
    <mergeCell ref="I141:J141"/>
    <mergeCell ref="C144:D144"/>
    <mergeCell ref="F144:G144"/>
    <mergeCell ref="I144:J144"/>
    <mergeCell ref="E14:G14"/>
    <mergeCell ref="H14:J14"/>
    <mergeCell ref="E15:G15"/>
    <mergeCell ref="H15:J15"/>
    <mergeCell ref="A19:J19"/>
    <mergeCell ref="B5:J5"/>
    <mergeCell ref="E7:J7"/>
    <mergeCell ref="D8:J8"/>
    <mergeCell ref="B10:J10"/>
    <mergeCell ref="E12:G12"/>
    <mergeCell ref="E13:G13"/>
    <mergeCell ref="H13:J13"/>
    <mergeCell ref="H12:J12"/>
    <mergeCell ref="D20:E20"/>
    <mergeCell ref="F20:G20"/>
    <mergeCell ref="H20:I20"/>
    <mergeCell ref="A22:J22"/>
    <mergeCell ref="D23:E23"/>
    <mergeCell ref="H23:I23"/>
    <mergeCell ref="D24:E24"/>
    <mergeCell ref="H24:I24"/>
    <mergeCell ref="C21:I21"/>
    <mergeCell ref="H25:I25"/>
    <mergeCell ref="D26:E26"/>
    <mergeCell ref="H26:I26"/>
    <mergeCell ref="H27:I27"/>
    <mergeCell ref="H28:I28"/>
    <mergeCell ref="H29:I29"/>
    <mergeCell ref="D30:E30"/>
    <mergeCell ref="H30:I30"/>
    <mergeCell ref="A31:I31"/>
    <mergeCell ref="A32:J32"/>
    <mergeCell ref="D33:E33"/>
    <mergeCell ref="H33:I33"/>
    <mergeCell ref="A35:J35"/>
    <mergeCell ref="D36:E36"/>
    <mergeCell ref="H36:I36"/>
    <mergeCell ref="D37:E37"/>
    <mergeCell ref="H37:I37"/>
    <mergeCell ref="A34:I34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A52:I52"/>
    <mergeCell ref="A53:J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C69:F69"/>
    <mergeCell ref="H69:I69"/>
    <mergeCell ref="C70:F70"/>
    <mergeCell ref="H70:I70"/>
    <mergeCell ref="D60:E60"/>
    <mergeCell ref="H60:I60"/>
    <mergeCell ref="D61:E61"/>
    <mergeCell ref="H61:I61"/>
    <mergeCell ref="A62:I62"/>
    <mergeCell ref="A68:J68"/>
    <mergeCell ref="C71:F71"/>
    <mergeCell ref="H71:I71"/>
    <mergeCell ref="C72:F72"/>
    <mergeCell ref="H72:I72"/>
    <mergeCell ref="B63:K63"/>
    <mergeCell ref="D64:E64"/>
    <mergeCell ref="D65:E65"/>
    <mergeCell ref="D66:E66"/>
    <mergeCell ref="A73:I73"/>
    <mergeCell ref="A74:J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H86:I86"/>
    <mergeCell ref="D81:E81"/>
    <mergeCell ref="F81:G81"/>
    <mergeCell ref="H81:I81"/>
    <mergeCell ref="D82:E82"/>
    <mergeCell ref="F82:G82"/>
    <mergeCell ref="H82:I82"/>
    <mergeCell ref="A89:J89"/>
    <mergeCell ref="D90:E90"/>
    <mergeCell ref="F90:G90"/>
    <mergeCell ref="H90:I90"/>
    <mergeCell ref="D91:E91"/>
    <mergeCell ref="F91:G91"/>
    <mergeCell ref="H91:I91"/>
    <mergeCell ref="D94:E94"/>
    <mergeCell ref="F94:G94"/>
    <mergeCell ref="H94:I94"/>
    <mergeCell ref="D92:E92"/>
    <mergeCell ref="F92:G92"/>
    <mergeCell ref="H92:I92"/>
    <mergeCell ref="D93:E93"/>
    <mergeCell ref="F93:G93"/>
    <mergeCell ref="H93:I93"/>
    <mergeCell ref="C95:I95"/>
    <mergeCell ref="A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C108:I108"/>
    <mergeCell ref="A109:J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C121:I121"/>
    <mergeCell ref="A122:J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30:E130"/>
    <mergeCell ref="F130:G130"/>
    <mergeCell ref="H130:I130"/>
    <mergeCell ref="D127:E127"/>
    <mergeCell ref="F127:G127"/>
    <mergeCell ref="H127:I127"/>
    <mergeCell ref="D128:E128"/>
    <mergeCell ref="F128:G128"/>
    <mergeCell ref="H128:I128"/>
    <mergeCell ref="C134:I134"/>
    <mergeCell ref="C135:I135"/>
    <mergeCell ref="D131:E131"/>
    <mergeCell ref="F131:G131"/>
    <mergeCell ref="H131:I131"/>
    <mergeCell ref="D132:E132"/>
    <mergeCell ref="F132:G132"/>
    <mergeCell ref="H132:I132"/>
    <mergeCell ref="H64:I64"/>
    <mergeCell ref="H65:I65"/>
    <mergeCell ref="H66:I66"/>
    <mergeCell ref="H67:I67"/>
    <mergeCell ref="D133:E133"/>
    <mergeCell ref="F133:G133"/>
    <mergeCell ref="H133:I133"/>
    <mergeCell ref="D129:E129"/>
    <mergeCell ref="F129:G129"/>
    <mergeCell ref="H129:I129"/>
    <mergeCell ref="D87:E87"/>
    <mergeCell ref="H87:I87"/>
    <mergeCell ref="D88:E88"/>
    <mergeCell ref="H88:I88"/>
    <mergeCell ref="D67:E67"/>
    <mergeCell ref="B84:K84"/>
    <mergeCell ref="D85:E85"/>
    <mergeCell ref="H85:I85"/>
    <mergeCell ref="C83:I83"/>
    <mergeCell ref="D86:E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zoomScale="75" zoomScaleNormal="75" zoomScalePageLayoutView="0" workbookViewId="0" topLeftCell="B55">
      <selection activeCell="H24" sqref="H24:I2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spans="2:10" s="60" customFormat="1" ht="18.75">
      <c r="B4" s="578" t="s">
        <v>290</v>
      </c>
      <c r="C4" s="578"/>
      <c r="D4" s="578"/>
      <c r="E4" s="578"/>
      <c r="F4" s="578"/>
      <c r="G4" s="578"/>
      <c r="H4" s="578"/>
      <c r="I4" s="578"/>
      <c r="J4" s="578"/>
    </row>
    <row r="5" spans="2:10" s="60" customFormat="1" ht="18.75">
      <c r="B5" s="127"/>
      <c r="C5" s="127"/>
      <c r="D5" s="127"/>
      <c r="E5" s="127"/>
      <c r="F5" s="127"/>
      <c r="G5" s="127"/>
      <c r="H5" s="127"/>
      <c r="I5" s="127"/>
      <c r="J5" s="127"/>
    </row>
    <row r="6" spans="2:10" s="61" customFormat="1" ht="41.25" customHeight="1">
      <c r="B6" s="60" t="s">
        <v>291</v>
      </c>
      <c r="E6" s="579" t="s">
        <v>467</v>
      </c>
      <c r="F6" s="579"/>
      <c r="G6" s="579"/>
      <c r="H6" s="579"/>
      <c r="I6" s="579"/>
      <c r="J6" s="579"/>
    </row>
    <row r="7" spans="2:10" s="60" customFormat="1" ht="19.5">
      <c r="B7" s="60" t="s">
        <v>292</v>
      </c>
      <c r="D7" s="580"/>
      <c r="E7" s="580"/>
      <c r="F7" s="580"/>
      <c r="G7" s="580"/>
      <c r="H7" s="580"/>
      <c r="I7" s="580"/>
      <c r="J7" s="580"/>
    </row>
    <row r="8" s="61" customFormat="1" ht="15.75">
      <c r="F8" s="62"/>
    </row>
    <row r="9" spans="2:6" s="61" customFormat="1" ht="15.75">
      <c r="B9" s="95" t="s">
        <v>471</v>
      </c>
      <c r="F9" s="62"/>
    </row>
    <row r="10" s="61" customFormat="1" ht="15.75">
      <c r="F10" s="62"/>
    </row>
    <row r="11" spans="2:10" s="61" customFormat="1" ht="45" customHeight="1">
      <c r="B11" s="140" t="s">
        <v>295</v>
      </c>
      <c r="C11" s="140" t="s">
        <v>0</v>
      </c>
      <c r="D11" s="140" t="s">
        <v>336</v>
      </c>
      <c r="E11" s="581" t="s">
        <v>472</v>
      </c>
      <c r="F11" s="581"/>
      <c r="G11" s="581"/>
      <c r="H11" s="581" t="s">
        <v>473</v>
      </c>
      <c r="I11" s="581"/>
      <c r="J11" s="581"/>
    </row>
    <row r="12" spans="2:10" s="61" customFormat="1" ht="15.75">
      <c r="B12" s="132"/>
      <c r="C12" s="132"/>
      <c r="D12" s="131"/>
      <c r="E12" s="582"/>
      <c r="F12" s="582"/>
      <c r="G12" s="582"/>
      <c r="H12" s="591"/>
      <c r="I12" s="591"/>
      <c r="J12" s="591"/>
    </row>
    <row r="13" spans="2:10" s="61" customFormat="1" ht="15.75">
      <c r="B13" s="132"/>
      <c r="C13" s="132"/>
      <c r="D13" s="131"/>
      <c r="E13" s="582"/>
      <c r="F13" s="582"/>
      <c r="G13" s="582"/>
      <c r="H13" s="591"/>
      <c r="I13" s="591"/>
      <c r="J13" s="591"/>
    </row>
    <row r="14" spans="2:10" s="95" customFormat="1" ht="15.75">
      <c r="B14" s="134"/>
      <c r="C14" s="134" t="s">
        <v>180</v>
      </c>
      <c r="D14" s="135"/>
      <c r="E14" s="592"/>
      <c r="F14" s="592"/>
      <c r="G14" s="592"/>
      <c r="H14" s="593"/>
      <c r="I14" s="593"/>
      <c r="J14" s="593"/>
    </row>
    <row r="15" s="61" customFormat="1" ht="15.75">
      <c r="F15" s="62"/>
    </row>
    <row r="16" spans="2:10" s="61" customFormat="1" ht="16.5">
      <c r="B16" s="137" t="s">
        <v>474</v>
      </c>
      <c r="C16" s="138"/>
      <c r="D16" s="138"/>
      <c r="E16" s="138"/>
      <c r="F16" s="139"/>
      <c r="G16" s="138"/>
      <c r="H16" s="138"/>
      <c r="I16" s="138"/>
      <c r="J16" s="138"/>
    </row>
    <row r="17" spans="2:10" s="61" customFormat="1" ht="16.5">
      <c r="B17" s="137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4" customHeight="1">
      <c r="A18" s="586" t="s">
        <v>468</v>
      </c>
      <c r="B18" s="635"/>
      <c r="C18" s="635"/>
      <c r="D18" s="635"/>
      <c r="E18" s="635"/>
      <c r="F18" s="635"/>
      <c r="G18" s="635"/>
      <c r="H18" s="635"/>
      <c r="I18" s="635"/>
      <c r="J18" s="635"/>
    </row>
    <row r="19" spans="1:10" ht="27">
      <c r="A19" s="77"/>
      <c r="B19" s="97" t="s">
        <v>295</v>
      </c>
      <c r="C19" s="63" t="s">
        <v>334</v>
      </c>
      <c r="D19" s="629" t="s">
        <v>335</v>
      </c>
      <c r="E19" s="629"/>
      <c r="F19" s="63" t="s">
        <v>336</v>
      </c>
      <c r="G19" s="63" t="s">
        <v>337</v>
      </c>
      <c r="H19" s="629" t="s">
        <v>338</v>
      </c>
      <c r="I19" s="629"/>
      <c r="J19" s="63" t="s">
        <v>339</v>
      </c>
    </row>
    <row r="20" spans="1:10" s="99" customFormat="1" ht="12.75">
      <c r="A20" s="98"/>
      <c r="B20" s="80">
        <v>1</v>
      </c>
      <c r="C20" s="80">
        <v>2</v>
      </c>
      <c r="D20" s="594">
        <v>3</v>
      </c>
      <c r="E20" s="596"/>
      <c r="F20" s="80">
        <v>4</v>
      </c>
      <c r="G20" s="80">
        <v>5</v>
      </c>
      <c r="H20" s="594">
        <v>6</v>
      </c>
      <c r="I20" s="596"/>
      <c r="J20" s="80" t="s">
        <v>340</v>
      </c>
    </row>
    <row r="21" spans="1:10" s="61" customFormat="1" ht="15.75" outlineLevel="1">
      <c r="A21" s="66"/>
      <c r="B21" s="67">
        <v>1</v>
      </c>
      <c r="C21" s="66" t="s">
        <v>364</v>
      </c>
      <c r="D21" s="75" t="s">
        <v>342</v>
      </c>
      <c r="E21" s="100"/>
      <c r="F21" s="81"/>
      <c r="G21" s="101"/>
      <c r="H21" s="617">
        <v>12</v>
      </c>
      <c r="I21" s="618"/>
      <c r="J21" s="74">
        <f aca="true" t="shared" si="0" ref="J21:J26">F21*G21*H21</f>
        <v>0</v>
      </c>
    </row>
    <row r="22" spans="1:10" s="61" customFormat="1" ht="30" customHeight="1" outlineLevel="1">
      <c r="A22" s="66"/>
      <c r="B22" s="67">
        <v>2</v>
      </c>
      <c r="C22" s="66" t="s">
        <v>365</v>
      </c>
      <c r="D22" s="678" t="s">
        <v>366</v>
      </c>
      <c r="E22" s="679"/>
      <c r="F22" s="81"/>
      <c r="G22" s="101"/>
      <c r="H22" s="617">
        <v>12</v>
      </c>
      <c r="I22" s="618"/>
      <c r="J22" s="74">
        <f t="shared" si="0"/>
        <v>0</v>
      </c>
    </row>
    <row r="23" spans="1:10" s="61" customFormat="1" ht="15.75" outlineLevel="1">
      <c r="A23" s="114"/>
      <c r="B23" s="102">
        <v>3</v>
      </c>
      <c r="C23" s="66" t="s">
        <v>367</v>
      </c>
      <c r="D23" s="75" t="s">
        <v>368</v>
      </c>
      <c r="E23" s="100"/>
      <c r="F23" s="81"/>
      <c r="G23" s="101"/>
      <c r="H23" s="617">
        <v>12</v>
      </c>
      <c r="I23" s="618"/>
      <c r="J23" s="74">
        <f t="shared" si="0"/>
        <v>0</v>
      </c>
    </row>
    <row r="24" spans="1:10" s="61" customFormat="1" ht="15.75" outlineLevel="1">
      <c r="A24" s="114"/>
      <c r="B24" s="102">
        <v>4</v>
      </c>
      <c r="C24" s="66" t="s">
        <v>369</v>
      </c>
      <c r="D24" s="75" t="s">
        <v>368</v>
      </c>
      <c r="E24" s="100"/>
      <c r="F24" s="81"/>
      <c r="G24" s="101"/>
      <c r="H24" s="617">
        <v>12</v>
      </c>
      <c r="I24" s="618"/>
      <c r="J24" s="74">
        <f t="shared" si="0"/>
        <v>0</v>
      </c>
    </row>
    <row r="25" spans="1:10" s="61" customFormat="1" ht="15.75" outlineLevel="1">
      <c r="A25" s="114"/>
      <c r="B25" s="102">
        <v>5</v>
      </c>
      <c r="C25" s="66" t="s">
        <v>341</v>
      </c>
      <c r="D25" s="75" t="s">
        <v>370</v>
      </c>
      <c r="E25" s="100"/>
      <c r="F25" s="81"/>
      <c r="G25" s="101"/>
      <c r="H25" s="617">
        <v>12</v>
      </c>
      <c r="I25" s="618"/>
      <c r="J25" s="74">
        <f t="shared" si="0"/>
        <v>0</v>
      </c>
    </row>
    <row r="26" spans="1:10" s="61" customFormat="1" ht="15.75" outlineLevel="1">
      <c r="A26" s="114"/>
      <c r="B26" s="102">
        <v>6</v>
      </c>
      <c r="C26" s="66" t="s">
        <v>371</v>
      </c>
      <c r="D26" s="643" t="s">
        <v>372</v>
      </c>
      <c r="E26" s="644"/>
      <c r="F26" s="81"/>
      <c r="G26" s="101"/>
      <c r="H26" s="617">
        <v>12</v>
      </c>
      <c r="I26" s="618"/>
      <c r="J26" s="74">
        <f t="shared" si="0"/>
        <v>0</v>
      </c>
    </row>
    <row r="27" spans="1:10" s="61" customFormat="1" ht="15.75" outlineLevel="1">
      <c r="A27" s="609" t="s">
        <v>311</v>
      </c>
      <c r="B27" s="610"/>
      <c r="C27" s="610"/>
      <c r="D27" s="610"/>
      <c r="E27" s="610"/>
      <c r="F27" s="610"/>
      <c r="G27" s="610"/>
      <c r="H27" s="610"/>
      <c r="I27" s="611"/>
      <c r="J27" s="103">
        <f>SUM(J21:J26)</f>
        <v>0</v>
      </c>
    </row>
    <row r="28" spans="1:10" s="61" customFormat="1" ht="21.75" customHeight="1">
      <c r="A28" s="586" t="s">
        <v>469</v>
      </c>
      <c r="B28" s="587"/>
      <c r="C28" s="587"/>
      <c r="D28" s="587"/>
      <c r="E28" s="587"/>
      <c r="F28" s="587"/>
      <c r="G28" s="587"/>
      <c r="H28" s="587"/>
      <c r="I28" s="587"/>
      <c r="J28" s="587"/>
    </row>
    <row r="29" spans="1:10" s="61" customFormat="1" ht="31.5" outlineLevel="1">
      <c r="A29" s="66"/>
      <c r="B29" s="67">
        <v>1</v>
      </c>
      <c r="C29" s="66" t="s">
        <v>374</v>
      </c>
      <c r="D29" s="643" t="s">
        <v>375</v>
      </c>
      <c r="E29" s="644"/>
      <c r="F29" s="68"/>
      <c r="G29" s="104"/>
      <c r="H29" s="627">
        <v>12</v>
      </c>
      <c r="I29" s="628"/>
      <c r="J29" s="74">
        <f>F29*G29*H29</f>
        <v>0</v>
      </c>
    </row>
    <row r="30" spans="1:10" s="61" customFormat="1" ht="15.75" outlineLevel="1">
      <c r="A30" s="609" t="s">
        <v>311</v>
      </c>
      <c r="B30" s="610"/>
      <c r="C30" s="610"/>
      <c r="D30" s="610"/>
      <c r="E30" s="610"/>
      <c r="F30" s="610"/>
      <c r="G30" s="610"/>
      <c r="H30" s="610"/>
      <c r="I30" s="611"/>
      <c r="J30" s="76">
        <f>SUM(J29:J29)</f>
        <v>0</v>
      </c>
    </row>
    <row r="31" spans="1:10" s="61" customFormat="1" ht="27.75" customHeight="1">
      <c r="A31" s="586" t="s">
        <v>542</v>
      </c>
      <c r="B31" s="587"/>
      <c r="C31" s="587"/>
      <c r="D31" s="587"/>
      <c r="E31" s="587"/>
      <c r="F31" s="587"/>
      <c r="G31" s="587"/>
      <c r="H31" s="587"/>
      <c r="I31" s="587"/>
      <c r="J31" s="587"/>
    </row>
    <row r="32" spans="1:10" ht="27">
      <c r="A32" s="77"/>
      <c r="B32" s="97" t="s">
        <v>295</v>
      </c>
      <c r="C32" s="63" t="s">
        <v>334</v>
      </c>
      <c r="D32" s="629" t="s">
        <v>335</v>
      </c>
      <c r="E32" s="629"/>
      <c r="F32" s="63" t="s">
        <v>336</v>
      </c>
      <c r="G32" s="63" t="s">
        <v>337</v>
      </c>
      <c r="H32" s="629" t="s">
        <v>338</v>
      </c>
      <c r="I32" s="629"/>
      <c r="J32" s="63" t="s">
        <v>339</v>
      </c>
    </row>
    <row r="33" spans="1:10" s="99" customFormat="1" ht="12.75">
      <c r="A33" s="98"/>
      <c r="B33" s="80">
        <v>1</v>
      </c>
      <c r="C33" s="80">
        <v>2</v>
      </c>
      <c r="D33" s="594">
        <v>3</v>
      </c>
      <c r="E33" s="596"/>
      <c r="F33" s="80">
        <v>4</v>
      </c>
      <c r="G33" s="80">
        <v>5</v>
      </c>
      <c r="H33" s="594">
        <v>6</v>
      </c>
      <c r="I33" s="596"/>
      <c r="J33" s="80" t="s">
        <v>340</v>
      </c>
    </row>
    <row r="34" spans="1:10" s="95" customFormat="1" ht="31.5" outlineLevel="2">
      <c r="A34" s="90"/>
      <c r="B34" s="91" t="s">
        <v>385</v>
      </c>
      <c r="C34" s="90" t="s">
        <v>386</v>
      </c>
      <c r="D34" s="674" t="s">
        <v>318</v>
      </c>
      <c r="E34" s="675"/>
      <c r="F34" s="106" t="s">
        <v>318</v>
      </c>
      <c r="G34" s="106" t="s">
        <v>318</v>
      </c>
      <c r="H34" s="676" t="s">
        <v>318</v>
      </c>
      <c r="I34" s="677"/>
      <c r="J34" s="94"/>
    </row>
    <row r="35" spans="1:10" s="61" customFormat="1" ht="15.75" outlineLevel="2">
      <c r="A35" s="66"/>
      <c r="B35" s="107" t="s">
        <v>319</v>
      </c>
      <c r="C35" s="66"/>
      <c r="D35" s="602"/>
      <c r="E35" s="604"/>
      <c r="F35" s="105"/>
      <c r="G35" s="101"/>
      <c r="H35" s="627"/>
      <c r="I35" s="628"/>
      <c r="J35" s="74">
        <f aca="true" t="shared" si="1" ref="J35:J40">F35*G35*H35</f>
        <v>0</v>
      </c>
    </row>
    <row r="36" spans="1:10" s="61" customFormat="1" ht="15.75" outlineLevel="2">
      <c r="A36" s="66"/>
      <c r="B36" s="67" t="s">
        <v>321</v>
      </c>
      <c r="C36" s="66"/>
      <c r="D36" s="602"/>
      <c r="E36" s="604"/>
      <c r="F36" s="105"/>
      <c r="G36" s="101"/>
      <c r="H36" s="627"/>
      <c r="I36" s="628"/>
      <c r="J36" s="74">
        <f t="shared" si="1"/>
        <v>0</v>
      </c>
    </row>
    <row r="37" spans="1:10" s="61" customFormat="1" ht="15.75" outlineLevel="2">
      <c r="A37" s="66"/>
      <c r="B37" s="107" t="s">
        <v>391</v>
      </c>
      <c r="C37" s="66"/>
      <c r="D37" s="602"/>
      <c r="E37" s="604"/>
      <c r="F37" s="105"/>
      <c r="G37" s="101"/>
      <c r="H37" s="627"/>
      <c r="I37" s="628"/>
      <c r="J37" s="74">
        <f>F37*G37*H37</f>
        <v>0</v>
      </c>
    </row>
    <row r="38" spans="1:10" s="61" customFormat="1" ht="15.75" outlineLevel="2">
      <c r="A38" s="66"/>
      <c r="B38" s="67" t="s">
        <v>393</v>
      </c>
      <c r="C38" s="66"/>
      <c r="D38" s="602"/>
      <c r="E38" s="604"/>
      <c r="F38" s="105"/>
      <c r="G38" s="101"/>
      <c r="H38" s="627"/>
      <c r="I38" s="628"/>
      <c r="J38" s="74">
        <f t="shared" si="1"/>
        <v>0</v>
      </c>
    </row>
    <row r="39" spans="1:10" s="61" customFormat="1" ht="15.75" outlineLevel="2">
      <c r="A39" s="66"/>
      <c r="B39" s="67" t="s">
        <v>395</v>
      </c>
      <c r="C39" s="66"/>
      <c r="D39" s="602"/>
      <c r="E39" s="604"/>
      <c r="F39" s="105"/>
      <c r="G39" s="101"/>
      <c r="H39" s="627"/>
      <c r="I39" s="628"/>
      <c r="J39" s="74"/>
    </row>
    <row r="40" spans="1:10" s="61" customFormat="1" ht="15.75" outlineLevel="2">
      <c r="A40" s="66"/>
      <c r="B40" s="67" t="s">
        <v>410</v>
      </c>
      <c r="C40" s="66"/>
      <c r="D40" s="602"/>
      <c r="E40" s="604"/>
      <c r="F40" s="105"/>
      <c r="G40" s="101"/>
      <c r="H40" s="627"/>
      <c r="I40" s="628"/>
      <c r="J40" s="74">
        <f t="shared" si="1"/>
        <v>0</v>
      </c>
    </row>
    <row r="41" spans="1:10" s="95" customFormat="1" ht="31.5" outlineLevel="2">
      <c r="A41" s="90"/>
      <c r="B41" s="91" t="s">
        <v>411</v>
      </c>
      <c r="C41" s="90" t="s">
        <v>412</v>
      </c>
      <c r="D41" s="674" t="s">
        <v>318</v>
      </c>
      <c r="E41" s="675"/>
      <c r="F41" s="106" t="s">
        <v>318</v>
      </c>
      <c r="G41" s="106" t="s">
        <v>318</v>
      </c>
      <c r="H41" s="676" t="s">
        <v>318</v>
      </c>
      <c r="I41" s="677"/>
      <c r="J41" s="94"/>
    </row>
    <row r="42" spans="1:10" s="61" customFormat="1" ht="15.75" outlineLevel="2">
      <c r="A42" s="66"/>
      <c r="B42" s="67" t="s">
        <v>324</v>
      </c>
      <c r="C42" s="66"/>
      <c r="D42" s="602"/>
      <c r="E42" s="604"/>
      <c r="F42" s="105"/>
      <c r="G42" s="101"/>
      <c r="H42" s="627"/>
      <c r="I42" s="628"/>
      <c r="J42" s="74">
        <f aca="true" t="shared" si="2" ref="J42:J47">G42*H42*I42</f>
        <v>0</v>
      </c>
    </row>
    <row r="43" spans="1:10" s="61" customFormat="1" ht="15.75" outlineLevel="2">
      <c r="A43" s="66"/>
      <c r="B43" s="67" t="s">
        <v>326</v>
      </c>
      <c r="C43" s="66"/>
      <c r="D43" s="602"/>
      <c r="E43" s="604"/>
      <c r="F43" s="105"/>
      <c r="G43" s="101"/>
      <c r="H43" s="627"/>
      <c r="I43" s="628"/>
      <c r="J43" s="74">
        <f t="shared" si="2"/>
        <v>0</v>
      </c>
    </row>
    <row r="44" spans="1:10" s="61" customFormat="1" ht="15.75" outlineLevel="2">
      <c r="A44" s="66"/>
      <c r="B44" s="67" t="s">
        <v>328</v>
      </c>
      <c r="C44" s="66"/>
      <c r="D44" s="602"/>
      <c r="E44" s="604"/>
      <c r="F44" s="105"/>
      <c r="G44" s="101"/>
      <c r="H44" s="627"/>
      <c r="I44" s="628"/>
      <c r="J44" s="74">
        <f t="shared" si="2"/>
        <v>0</v>
      </c>
    </row>
    <row r="45" spans="1:10" s="61" customFormat="1" ht="15.75" outlineLevel="2">
      <c r="A45" s="66"/>
      <c r="B45" s="67" t="s">
        <v>330</v>
      </c>
      <c r="C45" s="66"/>
      <c r="D45" s="602"/>
      <c r="E45" s="604"/>
      <c r="F45" s="105"/>
      <c r="G45" s="101"/>
      <c r="H45" s="627"/>
      <c r="I45" s="628"/>
      <c r="J45" s="74">
        <f t="shared" si="2"/>
        <v>0</v>
      </c>
    </row>
    <row r="46" spans="1:10" s="61" customFormat="1" ht="15.75" outlineLevel="2">
      <c r="A46" s="66"/>
      <c r="B46" s="67" t="s">
        <v>419</v>
      </c>
      <c r="C46" s="66"/>
      <c r="D46" s="602"/>
      <c r="E46" s="604"/>
      <c r="F46" s="105"/>
      <c r="G46" s="101"/>
      <c r="H46" s="627"/>
      <c r="I46" s="628"/>
      <c r="J46" s="74">
        <f t="shared" si="2"/>
        <v>0</v>
      </c>
    </row>
    <row r="47" spans="1:10" s="61" customFormat="1" ht="15.75" outlineLevel="2">
      <c r="A47" s="66"/>
      <c r="B47" s="67" t="s">
        <v>421</v>
      </c>
      <c r="C47" s="66"/>
      <c r="D47" s="602"/>
      <c r="E47" s="604"/>
      <c r="F47" s="105"/>
      <c r="G47" s="101"/>
      <c r="H47" s="627"/>
      <c r="I47" s="628"/>
      <c r="J47" s="74">
        <f t="shared" si="2"/>
        <v>0</v>
      </c>
    </row>
    <row r="48" spans="1:10" s="61" customFormat="1" ht="15.75" outlineLevel="2">
      <c r="A48" s="609" t="s">
        <v>311</v>
      </c>
      <c r="B48" s="610"/>
      <c r="C48" s="610"/>
      <c r="D48" s="610"/>
      <c r="E48" s="610"/>
      <c r="F48" s="610"/>
      <c r="G48" s="610"/>
      <c r="H48" s="610"/>
      <c r="I48" s="611"/>
      <c r="J48" s="103">
        <f>SUM(J35:J47)</f>
        <v>0</v>
      </c>
    </row>
    <row r="49" spans="1:10" s="61" customFormat="1" ht="24" customHeight="1">
      <c r="A49" s="586" t="s">
        <v>505</v>
      </c>
      <c r="B49" s="587"/>
      <c r="C49" s="587"/>
      <c r="D49" s="587"/>
      <c r="E49" s="587"/>
      <c r="F49" s="587"/>
      <c r="G49" s="587"/>
      <c r="H49" s="587"/>
      <c r="I49" s="587"/>
      <c r="J49" s="587"/>
    </row>
    <row r="50" spans="1:10" ht="27">
      <c r="A50" s="77"/>
      <c r="B50" s="97" t="s">
        <v>295</v>
      </c>
      <c r="C50" s="63" t="s">
        <v>334</v>
      </c>
      <c r="D50" s="629" t="s">
        <v>335</v>
      </c>
      <c r="E50" s="629"/>
      <c r="F50" s="63" t="s">
        <v>336</v>
      </c>
      <c r="G50" s="63" t="s">
        <v>337</v>
      </c>
      <c r="H50" s="629" t="s">
        <v>338</v>
      </c>
      <c r="I50" s="629"/>
      <c r="J50" s="63" t="s">
        <v>339</v>
      </c>
    </row>
    <row r="51" spans="1:10" s="99" customFormat="1" ht="12.75">
      <c r="A51" s="98"/>
      <c r="B51" s="80">
        <v>1</v>
      </c>
      <c r="C51" s="80">
        <v>2</v>
      </c>
      <c r="D51" s="594">
        <v>3</v>
      </c>
      <c r="E51" s="596"/>
      <c r="F51" s="80">
        <v>4</v>
      </c>
      <c r="G51" s="80">
        <v>5</v>
      </c>
      <c r="H51" s="594">
        <v>6</v>
      </c>
      <c r="I51" s="596"/>
      <c r="J51" s="80" t="s">
        <v>340</v>
      </c>
    </row>
    <row r="52" spans="1:10" s="61" customFormat="1" ht="15.75" outlineLevel="2">
      <c r="A52" s="66"/>
      <c r="B52" s="67">
        <v>1</v>
      </c>
      <c r="C52" s="66"/>
      <c r="D52" s="602"/>
      <c r="E52" s="604"/>
      <c r="F52" s="70"/>
      <c r="G52" s="101"/>
      <c r="H52" s="627">
        <v>12</v>
      </c>
      <c r="I52" s="628"/>
      <c r="J52" s="74">
        <f aca="true" t="shared" si="3" ref="J52:J57">F52*G52*H52</f>
        <v>0</v>
      </c>
    </row>
    <row r="53" spans="1:10" s="61" customFormat="1" ht="15.75" outlineLevel="2">
      <c r="A53" s="66"/>
      <c r="B53" s="67">
        <v>2</v>
      </c>
      <c r="C53" s="66"/>
      <c r="D53" s="602"/>
      <c r="E53" s="604"/>
      <c r="F53" s="70"/>
      <c r="G53" s="101"/>
      <c r="H53" s="627"/>
      <c r="I53" s="628"/>
      <c r="J53" s="74">
        <f t="shared" si="3"/>
        <v>0</v>
      </c>
    </row>
    <row r="54" spans="1:10" s="61" customFormat="1" ht="15.75" outlineLevel="2">
      <c r="A54" s="66"/>
      <c r="B54" s="67">
        <v>3</v>
      </c>
      <c r="C54" s="66"/>
      <c r="D54" s="602"/>
      <c r="E54" s="604"/>
      <c r="F54" s="70"/>
      <c r="G54" s="101"/>
      <c r="H54" s="627"/>
      <c r="I54" s="628"/>
      <c r="J54" s="74">
        <f t="shared" si="3"/>
        <v>0</v>
      </c>
    </row>
    <row r="55" spans="1:10" s="61" customFormat="1" ht="15.75" outlineLevel="2">
      <c r="A55" s="66"/>
      <c r="B55" s="67">
        <v>4</v>
      </c>
      <c r="C55" s="66"/>
      <c r="D55" s="602"/>
      <c r="E55" s="604"/>
      <c r="F55" s="70"/>
      <c r="G55" s="101"/>
      <c r="H55" s="627"/>
      <c r="I55" s="628"/>
      <c r="J55" s="74">
        <f t="shared" si="3"/>
        <v>0</v>
      </c>
    </row>
    <row r="56" spans="1:10" s="61" customFormat="1" ht="15.75" outlineLevel="2">
      <c r="A56" s="66"/>
      <c r="B56" s="67">
        <v>5</v>
      </c>
      <c r="C56" s="66"/>
      <c r="D56" s="602"/>
      <c r="E56" s="604"/>
      <c r="F56" s="70"/>
      <c r="G56" s="101"/>
      <c r="H56" s="627"/>
      <c r="I56" s="628"/>
      <c r="J56" s="74">
        <f t="shared" si="3"/>
        <v>0</v>
      </c>
    </row>
    <row r="57" spans="1:10" s="61" customFormat="1" ht="16.5" customHeight="1" outlineLevel="2">
      <c r="A57" s="66"/>
      <c r="B57" s="67">
        <v>6</v>
      </c>
      <c r="C57" s="66"/>
      <c r="D57" s="602"/>
      <c r="E57" s="604"/>
      <c r="F57" s="70"/>
      <c r="G57" s="101"/>
      <c r="H57" s="627"/>
      <c r="I57" s="628"/>
      <c r="J57" s="74">
        <f t="shared" si="3"/>
        <v>0</v>
      </c>
    </row>
    <row r="58" spans="1:10" s="61" customFormat="1" ht="15.75" outlineLevel="1">
      <c r="A58" s="609" t="s">
        <v>311</v>
      </c>
      <c r="B58" s="610"/>
      <c r="C58" s="610"/>
      <c r="D58" s="610"/>
      <c r="E58" s="610"/>
      <c r="F58" s="610"/>
      <c r="G58" s="610"/>
      <c r="H58" s="610"/>
      <c r="I58" s="611"/>
      <c r="J58" s="103">
        <f>SUM(J52:J57)</f>
        <v>0</v>
      </c>
    </row>
    <row r="59" spans="1:10" s="61" customFormat="1" ht="15.75">
      <c r="A59" s="586" t="s">
        <v>543</v>
      </c>
      <c r="B59" s="587"/>
      <c r="C59" s="587"/>
      <c r="D59" s="587"/>
      <c r="E59" s="587"/>
      <c r="F59" s="587"/>
      <c r="G59" s="587"/>
      <c r="H59" s="587"/>
      <c r="I59" s="587"/>
      <c r="J59" s="587"/>
    </row>
    <row r="60" spans="1:10" s="61" customFormat="1" ht="78.75">
      <c r="A60" s="108"/>
      <c r="B60" s="109" t="s">
        <v>295</v>
      </c>
      <c r="C60" s="667" t="s">
        <v>334</v>
      </c>
      <c r="D60" s="668"/>
      <c r="E60" s="668"/>
      <c r="F60" s="669"/>
      <c r="G60" s="110" t="s">
        <v>431</v>
      </c>
      <c r="H60" s="667" t="s">
        <v>314</v>
      </c>
      <c r="I60" s="669"/>
      <c r="J60" s="110" t="s">
        <v>432</v>
      </c>
    </row>
    <row r="61" spans="1:10" s="61" customFormat="1" ht="15.75">
      <c r="A61" s="111"/>
      <c r="B61" s="112">
        <v>1</v>
      </c>
      <c r="C61" s="671">
        <v>2</v>
      </c>
      <c r="D61" s="672"/>
      <c r="E61" s="672"/>
      <c r="F61" s="673"/>
      <c r="G61" s="65">
        <v>3</v>
      </c>
      <c r="H61" s="671">
        <v>4</v>
      </c>
      <c r="I61" s="673"/>
      <c r="J61" s="65" t="s">
        <v>316</v>
      </c>
    </row>
    <row r="62" spans="1:10" s="61" customFormat="1" ht="27.75" customHeight="1" outlineLevel="1">
      <c r="A62" s="66"/>
      <c r="B62" s="67" t="s">
        <v>319</v>
      </c>
      <c r="C62" s="663"/>
      <c r="D62" s="664"/>
      <c r="E62" s="664"/>
      <c r="F62" s="665"/>
      <c r="G62" s="115"/>
      <c r="H62" s="605"/>
      <c r="I62" s="606"/>
      <c r="J62" s="74">
        <f>D62*H62/100</f>
        <v>0</v>
      </c>
    </row>
    <row r="63" spans="1:10" s="61" customFormat="1" ht="15.75" outlineLevel="1">
      <c r="A63" s="66"/>
      <c r="B63" s="67" t="s">
        <v>321</v>
      </c>
      <c r="C63" s="663"/>
      <c r="D63" s="664"/>
      <c r="E63" s="664"/>
      <c r="F63" s="665"/>
      <c r="G63" s="115"/>
      <c r="H63" s="605"/>
      <c r="I63" s="606"/>
      <c r="J63" s="74">
        <f>D63*H63/100</f>
        <v>0</v>
      </c>
    </row>
    <row r="64" spans="1:10" s="61" customFormat="1" ht="15.75" outlineLevel="1">
      <c r="A64" s="609" t="s">
        <v>311</v>
      </c>
      <c r="B64" s="610"/>
      <c r="C64" s="610"/>
      <c r="D64" s="610"/>
      <c r="E64" s="610"/>
      <c r="F64" s="610"/>
      <c r="G64" s="610"/>
      <c r="H64" s="610"/>
      <c r="I64" s="611"/>
      <c r="J64" s="76">
        <f>J62+J63</f>
        <v>0</v>
      </c>
    </row>
    <row r="65" spans="1:10" s="61" customFormat="1" ht="22.5" customHeight="1">
      <c r="A65" s="586" t="s">
        <v>544</v>
      </c>
      <c r="B65" s="587"/>
      <c r="C65" s="587"/>
      <c r="D65" s="587"/>
      <c r="E65" s="587"/>
      <c r="F65" s="587"/>
      <c r="G65" s="587"/>
      <c r="H65" s="587"/>
      <c r="I65" s="587"/>
      <c r="J65" s="626"/>
    </row>
    <row r="66" spans="1:10" ht="25.5">
      <c r="A66" s="77"/>
      <c r="B66" s="78" t="s">
        <v>295</v>
      </c>
      <c r="C66" s="63" t="s">
        <v>334</v>
      </c>
      <c r="D66" s="588" t="s">
        <v>335</v>
      </c>
      <c r="E66" s="590"/>
      <c r="F66" s="588" t="s">
        <v>336</v>
      </c>
      <c r="G66" s="590"/>
      <c r="H66" s="588" t="s">
        <v>346</v>
      </c>
      <c r="I66" s="590"/>
      <c r="J66" s="63" t="s">
        <v>339</v>
      </c>
    </row>
    <row r="67" spans="1:10" ht="13.5">
      <c r="A67" s="77"/>
      <c r="B67" s="80">
        <v>1</v>
      </c>
      <c r="C67" s="80">
        <v>2</v>
      </c>
      <c r="D67" s="594">
        <v>3</v>
      </c>
      <c r="E67" s="596"/>
      <c r="F67" s="594">
        <v>4</v>
      </c>
      <c r="G67" s="596"/>
      <c r="H67" s="594">
        <v>5</v>
      </c>
      <c r="I67" s="596"/>
      <c r="J67" s="80" t="s">
        <v>345</v>
      </c>
    </row>
    <row r="68" spans="1:10" s="61" customFormat="1" ht="15.75" outlineLevel="1">
      <c r="A68" s="66"/>
      <c r="B68" s="67">
        <v>1</v>
      </c>
      <c r="C68" s="75"/>
      <c r="D68" s="617"/>
      <c r="E68" s="618"/>
      <c r="F68" s="619"/>
      <c r="G68" s="620"/>
      <c r="H68" s="621"/>
      <c r="I68" s="622"/>
      <c r="J68" s="82">
        <f>SUM(J70:J73)</f>
        <v>0</v>
      </c>
    </row>
    <row r="69" spans="1:10" s="61" customFormat="1" ht="15.75" outlineLevel="1">
      <c r="A69" s="66"/>
      <c r="B69" s="67"/>
      <c r="C69" s="75"/>
      <c r="D69" s="617"/>
      <c r="E69" s="618"/>
      <c r="F69" s="619"/>
      <c r="G69" s="620"/>
      <c r="H69" s="621"/>
      <c r="I69" s="622"/>
      <c r="J69" s="82"/>
    </row>
    <row r="70" spans="1:10" s="61" customFormat="1" ht="15.75" outlineLevel="1">
      <c r="A70" s="66"/>
      <c r="B70" s="67"/>
      <c r="C70" s="75"/>
      <c r="D70" s="617"/>
      <c r="E70" s="618"/>
      <c r="F70" s="619"/>
      <c r="G70" s="620"/>
      <c r="H70" s="621"/>
      <c r="I70" s="622"/>
      <c r="J70" s="82">
        <f>F70*H70</f>
        <v>0</v>
      </c>
    </row>
    <row r="71" spans="1:10" s="61" customFormat="1" ht="15.75" outlineLevel="1">
      <c r="A71" s="66"/>
      <c r="B71" s="67"/>
      <c r="C71" s="75"/>
      <c r="D71" s="617"/>
      <c r="E71" s="618"/>
      <c r="F71" s="619"/>
      <c r="G71" s="620"/>
      <c r="H71" s="621"/>
      <c r="I71" s="622"/>
      <c r="J71" s="82">
        <f>F71*H71</f>
        <v>0</v>
      </c>
    </row>
    <row r="72" spans="1:10" s="61" customFormat="1" ht="15.75" outlineLevel="1">
      <c r="A72" s="66"/>
      <c r="B72" s="67"/>
      <c r="C72" s="75"/>
      <c r="D72" s="617"/>
      <c r="E72" s="618"/>
      <c r="F72" s="619"/>
      <c r="G72" s="620"/>
      <c r="H72" s="621"/>
      <c r="I72" s="622"/>
      <c r="J72" s="82">
        <f>F72*H72</f>
        <v>0</v>
      </c>
    </row>
    <row r="73" spans="1:10" s="61" customFormat="1" ht="15.75" outlineLevel="1">
      <c r="A73" s="66"/>
      <c r="B73" s="67"/>
      <c r="C73" s="75"/>
      <c r="D73" s="617"/>
      <c r="E73" s="618"/>
      <c r="F73" s="619"/>
      <c r="G73" s="620"/>
      <c r="H73" s="621"/>
      <c r="I73" s="622"/>
      <c r="J73" s="82">
        <f>F73*H73</f>
        <v>0</v>
      </c>
    </row>
    <row r="74" spans="1:10" s="61" customFormat="1" ht="15.75" outlineLevel="1">
      <c r="A74" s="83" t="s">
        <v>311</v>
      </c>
      <c r="B74" s="84"/>
      <c r="C74" s="610" t="s">
        <v>311</v>
      </c>
      <c r="D74" s="610"/>
      <c r="E74" s="610"/>
      <c r="F74" s="610"/>
      <c r="G74" s="610"/>
      <c r="H74" s="610"/>
      <c r="I74" s="611"/>
      <c r="J74" s="76">
        <f>J68</f>
        <v>0</v>
      </c>
    </row>
    <row r="75" spans="1:10" s="61" customFormat="1" ht="27" customHeight="1">
      <c r="A75" s="586" t="s">
        <v>545</v>
      </c>
      <c r="B75" s="587"/>
      <c r="C75" s="587"/>
      <c r="D75" s="587"/>
      <c r="E75" s="587"/>
      <c r="F75" s="587"/>
      <c r="G75" s="587"/>
      <c r="H75" s="587"/>
      <c r="I75" s="587"/>
      <c r="J75" s="626"/>
    </row>
    <row r="76" spans="1:10" s="121" customFormat="1" ht="30" customHeight="1">
      <c r="A76" s="118"/>
      <c r="B76" s="119" t="s">
        <v>295</v>
      </c>
      <c r="C76" s="120" t="s">
        <v>334</v>
      </c>
      <c r="D76" s="645" t="s">
        <v>450</v>
      </c>
      <c r="E76" s="646"/>
      <c r="F76" s="645" t="s">
        <v>451</v>
      </c>
      <c r="G76" s="646"/>
      <c r="H76" s="645" t="s">
        <v>346</v>
      </c>
      <c r="I76" s="646"/>
      <c r="J76" s="120" t="s">
        <v>339</v>
      </c>
    </row>
    <row r="77" spans="1:10" s="121" customFormat="1" ht="30">
      <c r="A77" s="118"/>
      <c r="B77" s="122">
        <v>1</v>
      </c>
      <c r="C77" s="122">
        <v>2</v>
      </c>
      <c r="D77" s="647">
        <v>3</v>
      </c>
      <c r="E77" s="648"/>
      <c r="F77" s="647">
        <v>4</v>
      </c>
      <c r="G77" s="648"/>
      <c r="H77" s="647">
        <v>5</v>
      </c>
      <c r="I77" s="648"/>
      <c r="J77" s="122" t="s">
        <v>452</v>
      </c>
    </row>
    <row r="78" spans="1:10" s="61" customFormat="1" ht="15.75" outlineLevel="1">
      <c r="A78" s="66"/>
      <c r="B78" s="67">
        <v>1</v>
      </c>
      <c r="C78" s="75" t="s">
        <v>453</v>
      </c>
      <c r="D78" s="627"/>
      <c r="E78" s="628"/>
      <c r="F78" s="619"/>
      <c r="G78" s="620"/>
      <c r="H78" s="621"/>
      <c r="I78" s="622"/>
      <c r="J78" s="82">
        <f>J80+J83</f>
        <v>0</v>
      </c>
    </row>
    <row r="79" spans="1:10" s="61" customFormat="1" ht="31.5" outlineLevel="1">
      <c r="A79" s="66"/>
      <c r="B79" s="67"/>
      <c r="C79" s="66" t="s">
        <v>454</v>
      </c>
      <c r="D79" s="627"/>
      <c r="E79" s="628"/>
      <c r="F79" s="619"/>
      <c r="G79" s="620"/>
      <c r="H79" s="621"/>
      <c r="I79" s="622"/>
      <c r="J79" s="82"/>
    </row>
    <row r="80" spans="1:10" s="61" customFormat="1" ht="15.75" outlineLevel="1">
      <c r="A80" s="66"/>
      <c r="B80" s="67"/>
      <c r="C80" s="75"/>
      <c r="D80" s="627"/>
      <c r="E80" s="628"/>
      <c r="F80" s="619"/>
      <c r="G80" s="620"/>
      <c r="H80" s="621"/>
      <c r="I80" s="622"/>
      <c r="J80" s="82">
        <f>F80*D80/100*H80*9/1000</f>
        <v>0</v>
      </c>
    </row>
    <row r="81" spans="1:10" s="61" customFormat="1" ht="15.75" outlineLevel="1">
      <c r="A81" s="66"/>
      <c r="B81" s="67"/>
      <c r="C81" s="75"/>
      <c r="D81" s="627"/>
      <c r="E81" s="628"/>
      <c r="F81" s="619"/>
      <c r="G81" s="620"/>
      <c r="H81" s="621"/>
      <c r="I81" s="622"/>
      <c r="J81" s="82">
        <f>F81*D81/100*H81*9/1000</f>
        <v>0</v>
      </c>
    </row>
    <row r="82" spans="1:10" s="61" customFormat="1" ht="31.5" outlineLevel="1">
      <c r="A82" s="66"/>
      <c r="B82" s="67">
        <v>2</v>
      </c>
      <c r="C82" s="66" t="s">
        <v>455</v>
      </c>
      <c r="D82" s="627"/>
      <c r="E82" s="628"/>
      <c r="F82" s="619"/>
      <c r="G82" s="620"/>
      <c r="H82" s="621"/>
      <c r="I82" s="622"/>
      <c r="J82" s="82">
        <f>SUM(J84:J85)</f>
        <v>0</v>
      </c>
    </row>
    <row r="83" spans="1:10" s="61" customFormat="1" ht="31.5" outlineLevel="1">
      <c r="A83" s="66"/>
      <c r="B83" s="67"/>
      <c r="C83" s="66" t="s">
        <v>454</v>
      </c>
      <c r="D83" s="627"/>
      <c r="E83" s="628"/>
      <c r="F83" s="619"/>
      <c r="G83" s="620"/>
      <c r="H83" s="621"/>
      <c r="I83" s="622"/>
      <c r="J83" s="82"/>
    </row>
    <row r="84" spans="1:10" s="61" customFormat="1" ht="15.75" outlineLevel="1">
      <c r="A84" s="66"/>
      <c r="B84" s="67"/>
      <c r="C84" s="75"/>
      <c r="D84" s="627"/>
      <c r="E84" s="628"/>
      <c r="F84" s="619"/>
      <c r="G84" s="620"/>
      <c r="H84" s="621"/>
      <c r="I84" s="622"/>
      <c r="J84" s="82"/>
    </row>
    <row r="85" spans="1:10" s="61" customFormat="1" ht="15.75" outlineLevel="1">
      <c r="A85" s="66"/>
      <c r="B85" s="67"/>
      <c r="C85" s="75"/>
      <c r="D85" s="627"/>
      <c r="E85" s="628"/>
      <c r="F85" s="619"/>
      <c r="G85" s="620"/>
      <c r="H85" s="621"/>
      <c r="I85" s="622"/>
      <c r="J85" s="82"/>
    </row>
    <row r="86" spans="1:10" s="61" customFormat="1" ht="15.75" outlineLevel="1">
      <c r="A86" s="83" t="s">
        <v>311</v>
      </c>
      <c r="B86" s="84"/>
      <c r="C86" s="610" t="s">
        <v>311</v>
      </c>
      <c r="D86" s="610"/>
      <c r="E86" s="610"/>
      <c r="F86" s="610"/>
      <c r="G86" s="610"/>
      <c r="H86" s="610"/>
      <c r="I86" s="611"/>
      <c r="J86" s="76">
        <f>J78+J82</f>
        <v>0</v>
      </c>
    </row>
    <row r="87" spans="1:10" s="61" customFormat="1" ht="28.5" customHeight="1">
      <c r="A87" s="586" t="s">
        <v>546</v>
      </c>
      <c r="B87" s="587"/>
      <c r="C87" s="587"/>
      <c r="D87" s="587"/>
      <c r="E87" s="587"/>
      <c r="F87" s="587"/>
      <c r="G87" s="587"/>
      <c r="H87" s="587"/>
      <c r="I87" s="587"/>
      <c r="J87" s="626"/>
    </row>
    <row r="88" spans="1:10" ht="25.5">
      <c r="A88" s="77"/>
      <c r="B88" s="78" t="s">
        <v>295</v>
      </c>
      <c r="C88" s="63" t="s">
        <v>334</v>
      </c>
      <c r="D88" s="588" t="s">
        <v>335</v>
      </c>
      <c r="E88" s="590"/>
      <c r="F88" s="588" t="s">
        <v>336</v>
      </c>
      <c r="G88" s="590"/>
      <c r="H88" s="588" t="s">
        <v>346</v>
      </c>
      <c r="I88" s="590"/>
      <c r="J88" s="63" t="s">
        <v>339</v>
      </c>
    </row>
    <row r="89" spans="1:10" ht="13.5">
      <c r="A89" s="77"/>
      <c r="B89" s="80">
        <v>1</v>
      </c>
      <c r="C89" s="80">
        <v>2</v>
      </c>
      <c r="D89" s="594">
        <v>3</v>
      </c>
      <c r="E89" s="596"/>
      <c r="F89" s="594">
        <v>4</v>
      </c>
      <c r="G89" s="596"/>
      <c r="H89" s="594">
        <v>5</v>
      </c>
      <c r="I89" s="596"/>
      <c r="J89" s="80" t="s">
        <v>345</v>
      </c>
    </row>
    <row r="90" spans="1:10" s="61" customFormat="1" ht="15.75" outlineLevel="1">
      <c r="A90" s="66"/>
      <c r="B90" s="67"/>
      <c r="C90" s="75"/>
      <c r="D90" s="617"/>
      <c r="E90" s="618"/>
      <c r="F90" s="619"/>
      <c r="G90" s="620"/>
      <c r="H90" s="621"/>
      <c r="I90" s="622"/>
      <c r="J90" s="82">
        <f>F90*H90</f>
        <v>0</v>
      </c>
    </row>
    <row r="91" spans="1:10" s="61" customFormat="1" ht="15.75" outlineLevel="1">
      <c r="A91" s="66"/>
      <c r="B91" s="67"/>
      <c r="C91" s="66"/>
      <c r="D91" s="617"/>
      <c r="E91" s="618"/>
      <c r="F91" s="619"/>
      <c r="G91" s="620"/>
      <c r="H91" s="621"/>
      <c r="I91" s="622"/>
      <c r="J91" s="82">
        <f aca="true" t="shared" si="4" ref="J91:J97">F91*H91</f>
        <v>0</v>
      </c>
    </row>
    <row r="92" spans="1:10" s="61" customFormat="1" ht="15.75" outlineLevel="1">
      <c r="A92" s="66"/>
      <c r="B92" s="67"/>
      <c r="C92" s="66"/>
      <c r="D92" s="617"/>
      <c r="E92" s="618"/>
      <c r="F92" s="619"/>
      <c r="G92" s="620"/>
      <c r="H92" s="621"/>
      <c r="I92" s="622"/>
      <c r="J92" s="82">
        <f t="shared" si="4"/>
        <v>0</v>
      </c>
    </row>
    <row r="93" spans="1:10" s="61" customFormat="1" ht="15.75" outlineLevel="1">
      <c r="A93" s="66"/>
      <c r="B93" s="67"/>
      <c r="C93" s="66"/>
      <c r="D93" s="617"/>
      <c r="E93" s="618"/>
      <c r="F93" s="619"/>
      <c r="G93" s="620"/>
      <c r="H93" s="621"/>
      <c r="I93" s="622"/>
      <c r="J93" s="82">
        <f t="shared" si="4"/>
        <v>0</v>
      </c>
    </row>
    <row r="94" spans="1:10" s="61" customFormat="1" ht="15.75" outlineLevel="1">
      <c r="A94" s="66"/>
      <c r="B94" s="67"/>
      <c r="C94" s="66"/>
      <c r="D94" s="617"/>
      <c r="E94" s="618"/>
      <c r="F94" s="619"/>
      <c r="G94" s="620"/>
      <c r="H94" s="621"/>
      <c r="I94" s="622"/>
      <c r="J94" s="82">
        <f t="shared" si="4"/>
        <v>0</v>
      </c>
    </row>
    <row r="95" spans="1:10" s="61" customFormat="1" ht="15.75" outlineLevel="1">
      <c r="A95" s="66"/>
      <c r="B95" s="67"/>
      <c r="C95" s="66"/>
      <c r="D95" s="617"/>
      <c r="E95" s="618"/>
      <c r="F95" s="619"/>
      <c r="G95" s="620"/>
      <c r="H95" s="621"/>
      <c r="I95" s="622"/>
      <c r="J95" s="82">
        <f t="shared" si="4"/>
        <v>0</v>
      </c>
    </row>
    <row r="96" spans="1:10" s="61" customFormat="1" ht="15.75" outlineLevel="1">
      <c r="A96" s="66"/>
      <c r="B96" s="67"/>
      <c r="C96" s="66"/>
      <c r="D96" s="617"/>
      <c r="E96" s="618"/>
      <c r="F96" s="619"/>
      <c r="G96" s="620"/>
      <c r="H96" s="621"/>
      <c r="I96" s="622"/>
      <c r="J96" s="82">
        <f t="shared" si="4"/>
        <v>0</v>
      </c>
    </row>
    <row r="97" spans="1:10" s="61" customFormat="1" ht="15.75" outlineLevel="1">
      <c r="A97" s="66"/>
      <c r="B97" s="67"/>
      <c r="C97" s="66"/>
      <c r="D97" s="617"/>
      <c r="E97" s="618"/>
      <c r="F97" s="619"/>
      <c r="G97" s="620"/>
      <c r="H97" s="621"/>
      <c r="I97" s="622"/>
      <c r="J97" s="82">
        <f t="shared" si="4"/>
        <v>0</v>
      </c>
    </row>
    <row r="98" spans="1:10" s="61" customFormat="1" ht="15.75" outlineLevel="1">
      <c r="A98" s="66"/>
      <c r="B98" s="67"/>
      <c r="C98" s="66"/>
      <c r="D98" s="617"/>
      <c r="E98" s="618"/>
      <c r="F98" s="619"/>
      <c r="G98" s="620"/>
      <c r="H98" s="621"/>
      <c r="I98" s="622"/>
      <c r="J98" s="82"/>
    </row>
    <row r="99" spans="1:10" s="61" customFormat="1" ht="15.75" outlineLevel="1">
      <c r="A99" s="83" t="s">
        <v>311</v>
      </c>
      <c r="B99" s="84"/>
      <c r="C99" s="610" t="s">
        <v>311</v>
      </c>
      <c r="D99" s="610"/>
      <c r="E99" s="610"/>
      <c r="F99" s="610"/>
      <c r="G99" s="610"/>
      <c r="H99" s="610"/>
      <c r="I99" s="611"/>
      <c r="J99" s="76">
        <f>SUM(J90:J98)</f>
        <v>0</v>
      </c>
    </row>
    <row r="100" spans="1:10" s="61" customFormat="1" ht="28.5" customHeight="1">
      <c r="A100" s="586" t="s">
        <v>547</v>
      </c>
      <c r="B100" s="587"/>
      <c r="C100" s="587"/>
      <c r="D100" s="587"/>
      <c r="E100" s="587"/>
      <c r="F100" s="587"/>
      <c r="G100" s="587"/>
      <c r="H100" s="587"/>
      <c r="I100" s="587"/>
      <c r="J100" s="626"/>
    </row>
    <row r="101" spans="1:10" ht="25.5">
      <c r="A101" s="77"/>
      <c r="B101" s="78" t="s">
        <v>295</v>
      </c>
      <c r="C101" s="63" t="s">
        <v>334</v>
      </c>
      <c r="D101" s="588" t="s">
        <v>335</v>
      </c>
      <c r="E101" s="590"/>
      <c r="F101" s="588" t="s">
        <v>336</v>
      </c>
      <c r="G101" s="590"/>
      <c r="H101" s="588" t="s">
        <v>346</v>
      </c>
      <c r="I101" s="590"/>
      <c r="J101" s="63" t="s">
        <v>339</v>
      </c>
    </row>
    <row r="102" spans="1:10" ht="13.5">
      <c r="A102" s="77"/>
      <c r="B102" s="80">
        <v>1</v>
      </c>
      <c r="C102" s="80">
        <v>2</v>
      </c>
      <c r="D102" s="594">
        <v>3</v>
      </c>
      <c r="E102" s="596"/>
      <c r="F102" s="594">
        <v>4</v>
      </c>
      <c r="G102" s="596"/>
      <c r="H102" s="594">
        <v>5</v>
      </c>
      <c r="I102" s="596"/>
      <c r="J102" s="80" t="s">
        <v>345</v>
      </c>
    </row>
    <row r="103" spans="1:10" s="61" customFormat="1" ht="15.75" outlineLevel="1">
      <c r="A103" s="66"/>
      <c r="B103" s="67"/>
      <c r="C103" s="75"/>
      <c r="D103" s="617"/>
      <c r="E103" s="618"/>
      <c r="F103" s="619"/>
      <c r="G103" s="620"/>
      <c r="H103" s="621"/>
      <c r="I103" s="622"/>
      <c r="J103" s="82">
        <f>F103*H103</f>
        <v>0</v>
      </c>
    </row>
    <row r="104" spans="1:10" s="61" customFormat="1" ht="15.75" outlineLevel="1">
      <c r="A104" s="66"/>
      <c r="B104" s="67"/>
      <c r="C104" s="66"/>
      <c r="D104" s="617"/>
      <c r="E104" s="618"/>
      <c r="F104" s="619"/>
      <c r="G104" s="620"/>
      <c r="H104" s="621"/>
      <c r="I104" s="622"/>
      <c r="J104" s="82">
        <f aca="true" t="shared" si="5" ref="J104:J110">F104*H104</f>
        <v>0</v>
      </c>
    </row>
    <row r="105" spans="1:10" s="61" customFormat="1" ht="15.75" outlineLevel="1">
      <c r="A105" s="66"/>
      <c r="B105" s="67"/>
      <c r="C105" s="66"/>
      <c r="D105" s="617"/>
      <c r="E105" s="618"/>
      <c r="F105" s="619"/>
      <c r="G105" s="620"/>
      <c r="H105" s="621"/>
      <c r="I105" s="622"/>
      <c r="J105" s="82">
        <f t="shared" si="5"/>
        <v>0</v>
      </c>
    </row>
    <row r="106" spans="1:10" s="61" customFormat="1" ht="15.75" outlineLevel="1">
      <c r="A106" s="66"/>
      <c r="B106" s="67"/>
      <c r="C106" s="66"/>
      <c r="D106" s="617"/>
      <c r="E106" s="618"/>
      <c r="F106" s="619"/>
      <c r="G106" s="620"/>
      <c r="H106" s="621"/>
      <c r="I106" s="622"/>
      <c r="J106" s="82">
        <f t="shared" si="5"/>
        <v>0</v>
      </c>
    </row>
    <row r="107" spans="1:10" s="61" customFormat="1" ht="15.75" outlineLevel="1">
      <c r="A107" s="66"/>
      <c r="B107" s="67"/>
      <c r="C107" s="66"/>
      <c r="D107" s="617"/>
      <c r="E107" s="618"/>
      <c r="F107" s="619"/>
      <c r="G107" s="620"/>
      <c r="H107" s="621"/>
      <c r="I107" s="622"/>
      <c r="J107" s="82">
        <f t="shared" si="5"/>
        <v>0</v>
      </c>
    </row>
    <row r="108" spans="1:10" s="61" customFormat="1" ht="15.75" outlineLevel="1">
      <c r="A108" s="66"/>
      <c r="B108" s="67"/>
      <c r="C108" s="66"/>
      <c r="D108" s="617"/>
      <c r="E108" s="618"/>
      <c r="F108" s="619"/>
      <c r="G108" s="620"/>
      <c r="H108" s="621"/>
      <c r="I108" s="622"/>
      <c r="J108" s="82">
        <f t="shared" si="5"/>
        <v>0</v>
      </c>
    </row>
    <row r="109" spans="1:10" s="61" customFormat="1" ht="15.75" outlineLevel="1">
      <c r="A109" s="66"/>
      <c r="B109" s="67"/>
      <c r="C109" s="66"/>
      <c r="D109" s="617"/>
      <c r="E109" s="618"/>
      <c r="F109" s="619"/>
      <c r="G109" s="620"/>
      <c r="H109" s="621"/>
      <c r="I109" s="622"/>
      <c r="J109" s="82">
        <f t="shared" si="5"/>
        <v>0</v>
      </c>
    </row>
    <row r="110" spans="1:10" s="61" customFormat="1" ht="15.75" outlineLevel="1">
      <c r="A110" s="66"/>
      <c r="B110" s="67"/>
      <c r="C110" s="66"/>
      <c r="D110" s="617"/>
      <c r="E110" s="618"/>
      <c r="F110" s="619"/>
      <c r="G110" s="620"/>
      <c r="H110" s="621"/>
      <c r="I110" s="622"/>
      <c r="J110" s="82">
        <f t="shared" si="5"/>
        <v>0</v>
      </c>
    </row>
    <row r="111" spans="1:10" s="61" customFormat="1" ht="15.75" outlineLevel="1">
      <c r="A111" s="66"/>
      <c r="B111" s="67"/>
      <c r="C111" s="66"/>
      <c r="D111" s="617"/>
      <c r="E111" s="618"/>
      <c r="F111" s="619"/>
      <c r="G111" s="620"/>
      <c r="H111" s="621"/>
      <c r="I111" s="622"/>
      <c r="J111" s="82"/>
    </row>
    <row r="112" spans="1:10" s="61" customFormat="1" ht="15.75" outlineLevel="1">
      <c r="A112" s="83" t="s">
        <v>311</v>
      </c>
      <c r="B112" s="84"/>
      <c r="C112" s="610" t="s">
        <v>311</v>
      </c>
      <c r="D112" s="610"/>
      <c r="E112" s="610"/>
      <c r="F112" s="610"/>
      <c r="G112" s="610"/>
      <c r="H112" s="610"/>
      <c r="I112" s="611"/>
      <c r="J112" s="76">
        <f>SUM(J103:J111)</f>
        <v>0</v>
      </c>
    </row>
    <row r="113" spans="1:10" s="61" customFormat="1" ht="28.5" customHeight="1">
      <c r="A113" s="586" t="s">
        <v>548</v>
      </c>
      <c r="B113" s="587"/>
      <c r="C113" s="587"/>
      <c r="D113" s="587"/>
      <c r="E113" s="587"/>
      <c r="F113" s="587"/>
      <c r="G113" s="587"/>
      <c r="H113" s="587"/>
      <c r="I113" s="587"/>
      <c r="J113" s="626"/>
    </row>
    <row r="114" spans="1:10" ht="25.5">
      <c r="A114" s="77"/>
      <c r="B114" s="78" t="s">
        <v>295</v>
      </c>
      <c r="C114" s="63" t="s">
        <v>334</v>
      </c>
      <c r="D114" s="588" t="s">
        <v>335</v>
      </c>
      <c r="E114" s="590"/>
      <c r="F114" s="588" t="s">
        <v>336</v>
      </c>
      <c r="G114" s="590"/>
      <c r="H114" s="588" t="s">
        <v>346</v>
      </c>
      <c r="I114" s="590"/>
      <c r="J114" s="63" t="s">
        <v>339</v>
      </c>
    </row>
    <row r="115" spans="1:10" ht="13.5">
      <c r="A115" s="77"/>
      <c r="B115" s="80">
        <v>1</v>
      </c>
      <c r="C115" s="80">
        <v>2</v>
      </c>
      <c r="D115" s="594">
        <v>3</v>
      </c>
      <c r="E115" s="596"/>
      <c r="F115" s="594">
        <v>4</v>
      </c>
      <c r="G115" s="596"/>
      <c r="H115" s="594">
        <v>5</v>
      </c>
      <c r="I115" s="596"/>
      <c r="J115" s="80" t="s">
        <v>345</v>
      </c>
    </row>
    <row r="116" spans="1:10" s="61" customFormat="1" ht="15.75" outlineLevel="1">
      <c r="A116" s="66"/>
      <c r="B116" s="67"/>
      <c r="C116" s="75"/>
      <c r="D116" s="617"/>
      <c r="E116" s="618"/>
      <c r="F116" s="619"/>
      <c r="G116" s="620"/>
      <c r="H116" s="621"/>
      <c r="I116" s="622"/>
      <c r="J116" s="82">
        <f>F116*H116</f>
        <v>0</v>
      </c>
    </row>
    <row r="117" spans="1:10" s="61" customFormat="1" ht="15.75" outlineLevel="1">
      <c r="A117" s="66"/>
      <c r="B117" s="67"/>
      <c r="C117" s="66"/>
      <c r="D117" s="617"/>
      <c r="E117" s="618"/>
      <c r="F117" s="619"/>
      <c r="G117" s="620"/>
      <c r="H117" s="621"/>
      <c r="I117" s="622"/>
      <c r="J117" s="82">
        <f aca="true" t="shared" si="6" ref="J117:J123">F117*H117</f>
        <v>0</v>
      </c>
    </row>
    <row r="118" spans="1:10" s="61" customFormat="1" ht="15.75" outlineLevel="1">
      <c r="A118" s="66"/>
      <c r="B118" s="67"/>
      <c r="C118" s="66"/>
      <c r="D118" s="617"/>
      <c r="E118" s="618"/>
      <c r="F118" s="619"/>
      <c r="G118" s="620"/>
      <c r="H118" s="621"/>
      <c r="I118" s="622"/>
      <c r="J118" s="82">
        <f t="shared" si="6"/>
        <v>0</v>
      </c>
    </row>
    <row r="119" spans="1:10" s="61" customFormat="1" ht="15.75" outlineLevel="1">
      <c r="A119" s="66"/>
      <c r="B119" s="67"/>
      <c r="C119" s="66"/>
      <c r="D119" s="617"/>
      <c r="E119" s="618"/>
      <c r="F119" s="619"/>
      <c r="G119" s="620"/>
      <c r="H119" s="621"/>
      <c r="I119" s="622"/>
      <c r="J119" s="82">
        <f t="shared" si="6"/>
        <v>0</v>
      </c>
    </row>
    <row r="120" spans="1:10" s="61" customFormat="1" ht="15.75" outlineLevel="1">
      <c r="A120" s="66"/>
      <c r="B120" s="67"/>
      <c r="C120" s="66"/>
      <c r="D120" s="617"/>
      <c r="E120" s="618"/>
      <c r="F120" s="619"/>
      <c r="G120" s="620"/>
      <c r="H120" s="621"/>
      <c r="I120" s="622"/>
      <c r="J120" s="82">
        <f t="shared" si="6"/>
        <v>0</v>
      </c>
    </row>
    <row r="121" spans="1:10" s="61" customFormat="1" ht="15.75" outlineLevel="1">
      <c r="A121" s="66"/>
      <c r="B121" s="67"/>
      <c r="C121" s="66"/>
      <c r="D121" s="617"/>
      <c r="E121" s="618"/>
      <c r="F121" s="619"/>
      <c r="G121" s="620"/>
      <c r="H121" s="621"/>
      <c r="I121" s="622"/>
      <c r="J121" s="82">
        <f t="shared" si="6"/>
        <v>0</v>
      </c>
    </row>
    <row r="122" spans="1:10" s="61" customFormat="1" ht="15.75" outlineLevel="1">
      <c r="A122" s="66"/>
      <c r="B122" s="67"/>
      <c r="C122" s="66"/>
      <c r="D122" s="617"/>
      <c r="E122" s="618"/>
      <c r="F122" s="619"/>
      <c r="G122" s="620"/>
      <c r="H122" s="621"/>
      <c r="I122" s="622"/>
      <c r="J122" s="82">
        <f t="shared" si="6"/>
        <v>0</v>
      </c>
    </row>
    <row r="123" spans="1:10" s="61" customFormat="1" ht="15.75" outlineLevel="1">
      <c r="A123" s="66"/>
      <c r="B123" s="67"/>
      <c r="C123" s="66"/>
      <c r="D123" s="617"/>
      <c r="E123" s="618"/>
      <c r="F123" s="619"/>
      <c r="G123" s="620"/>
      <c r="H123" s="621"/>
      <c r="I123" s="622"/>
      <c r="J123" s="82">
        <f t="shared" si="6"/>
        <v>0</v>
      </c>
    </row>
    <row r="124" spans="1:10" s="61" customFormat="1" ht="15.75" outlineLevel="1">
      <c r="A124" s="66"/>
      <c r="B124" s="67"/>
      <c r="C124" s="66"/>
      <c r="D124" s="617"/>
      <c r="E124" s="618"/>
      <c r="F124" s="619"/>
      <c r="G124" s="620"/>
      <c r="H124" s="621"/>
      <c r="I124" s="622"/>
      <c r="J124" s="82"/>
    </row>
    <row r="125" spans="1:10" s="61" customFormat="1" ht="15.75" outlineLevel="1">
      <c r="A125" s="83" t="s">
        <v>311</v>
      </c>
      <c r="B125" s="84"/>
      <c r="C125" s="610" t="s">
        <v>311</v>
      </c>
      <c r="D125" s="610"/>
      <c r="E125" s="610"/>
      <c r="F125" s="610"/>
      <c r="G125" s="610"/>
      <c r="H125" s="610"/>
      <c r="I125" s="611"/>
      <c r="J125" s="76">
        <f>SUM(J116:J124)</f>
        <v>0</v>
      </c>
    </row>
    <row r="126" spans="3:10" s="61" customFormat="1" ht="21" customHeight="1">
      <c r="C126" s="615" t="s">
        <v>353</v>
      </c>
      <c r="D126" s="615"/>
      <c r="E126" s="615"/>
      <c r="F126" s="615"/>
      <c r="G126" s="615"/>
      <c r="H126" s="615"/>
      <c r="I126" s="616"/>
      <c r="J126" s="103">
        <f>J17+J27+J30+J48+J58+J64+J74+J86+J99+J112+J125</f>
        <v>0</v>
      </c>
    </row>
    <row r="129" spans="2:10" ht="12.75">
      <c r="B129" s="79" t="s">
        <v>144</v>
      </c>
      <c r="D129" s="124"/>
      <c r="E129" s="124"/>
      <c r="F129" s="125"/>
      <c r="I129" s="124"/>
      <c r="J129" s="124"/>
    </row>
    <row r="130" spans="9:10" ht="12.75">
      <c r="I130" s="612" t="s">
        <v>354</v>
      </c>
      <c r="J130" s="612"/>
    </row>
    <row r="132" spans="2:10" ht="12.75">
      <c r="B132" s="79" t="s">
        <v>355</v>
      </c>
      <c r="D132" s="124"/>
      <c r="E132" s="124"/>
      <c r="F132" s="125"/>
      <c r="I132" s="124"/>
      <c r="J132" s="124"/>
    </row>
    <row r="133" spans="9:10" ht="12.75">
      <c r="I133" s="612" t="s">
        <v>354</v>
      </c>
      <c r="J133" s="612"/>
    </row>
    <row r="135" spans="2:10" ht="12.75">
      <c r="B135" s="79" t="s">
        <v>356</v>
      </c>
      <c r="C135" s="124"/>
      <c r="D135" s="124"/>
      <c r="F135" s="125"/>
      <c r="G135" s="124"/>
      <c r="I135" s="124"/>
      <c r="J135" s="124"/>
    </row>
    <row r="136" spans="3:10" ht="12.75">
      <c r="C136" s="613" t="s">
        <v>146</v>
      </c>
      <c r="D136" s="613"/>
      <c r="F136" s="614" t="s">
        <v>149</v>
      </c>
      <c r="G136" s="614"/>
      <c r="I136" s="612" t="s">
        <v>354</v>
      </c>
      <c r="J136" s="612"/>
    </row>
    <row r="138" ht="12.75">
      <c r="B138" s="79" t="s">
        <v>357</v>
      </c>
    </row>
  </sheetData>
  <sheetProtection/>
  <mergeCells count="260">
    <mergeCell ref="I130:J130"/>
    <mergeCell ref="I133:J133"/>
    <mergeCell ref="C136:D136"/>
    <mergeCell ref="F136:G136"/>
    <mergeCell ref="I136:J136"/>
    <mergeCell ref="B4:J4"/>
    <mergeCell ref="E6:J6"/>
    <mergeCell ref="D7:J7"/>
    <mergeCell ref="E11:G11"/>
    <mergeCell ref="E12:G12"/>
    <mergeCell ref="H11:J11"/>
    <mergeCell ref="H12:J12"/>
    <mergeCell ref="H13:J13"/>
    <mergeCell ref="H14:J14"/>
    <mergeCell ref="A18:J18"/>
    <mergeCell ref="D19:E19"/>
    <mergeCell ref="H19:I19"/>
    <mergeCell ref="E13:G13"/>
    <mergeCell ref="E14:G14"/>
    <mergeCell ref="D20:E20"/>
    <mergeCell ref="H20:I20"/>
    <mergeCell ref="H21:I21"/>
    <mergeCell ref="D22:E22"/>
    <mergeCell ref="H22:I22"/>
    <mergeCell ref="H23:I23"/>
    <mergeCell ref="H24:I24"/>
    <mergeCell ref="H25:I25"/>
    <mergeCell ref="D26:E26"/>
    <mergeCell ref="H26:I26"/>
    <mergeCell ref="A27:I27"/>
    <mergeCell ref="A28:J28"/>
    <mergeCell ref="D29:E29"/>
    <mergeCell ref="H29:I29"/>
    <mergeCell ref="A30:I30"/>
    <mergeCell ref="A31:J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A48:I48"/>
    <mergeCell ref="A49:J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A58:I58"/>
    <mergeCell ref="A59:J59"/>
    <mergeCell ref="C60:F60"/>
    <mergeCell ref="H60:I60"/>
    <mergeCell ref="C61:F61"/>
    <mergeCell ref="H61:I61"/>
    <mergeCell ref="C62:F62"/>
    <mergeCell ref="H62:I62"/>
    <mergeCell ref="C63:F63"/>
    <mergeCell ref="H63:I63"/>
    <mergeCell ref="A64:I64"/>
    <mergeCell ref="A65:J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C74:I74"/>
    <mergeCell ref="A75:J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D81:E81"/>
    <mergeCell ref="F81:G81"/>
    <mergeCell ref="H81:I81"/>
    <mergeCell ref="D82:E82"/>
    <mergeCell ref="F82:G82"/>
    <mergeCell ref="H82:I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C86:I86"/>
    <mergeCell ref="A87:J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C99:I99"/>
    <mergeCell ref="A100:J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C112:I112"/>
    <mergeCell ref="A113:J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H123:I123"/>
    <mergeCell ref="D120:E120"/>
    <mergeCell ref="F120:G120"/>
    <mergeCell ref="H120:I120"/>
    <mergeCell ref="D121:E121"/>
    <mergeCell ref="F121:G121"/>
    <mergeCell ref="H121:I121"/>
    <mergeCell ref="D124:E124"/>
    <mergeCell ref="F124:G124"/>
    <mergeCell ref="H124:I124"/>
    <mergeCell ref="C125:I125"/>
    <mergeCell ref="C126:I126"/>
    <mergeCell ref="D122:E122"/>
    <mergeCell ref="F122:G122"/>
    <mergeCell ref="H122:I122"/>
    <mergeCell ref="D123:E123"/>
    <mergeCell ref="F123:G1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zoomScalePageLayoutView="0" workbookViewId="0" topLeftCell="B1">
      <selection activeCell="E49" sqref="E49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1" customFormat="1" ht="41.25" customHeight="1">
      <c r="B6" s="60" t="s">
        <v>291</v>
      </c>
      <c r="E6" s="579" t="s">
        <v>705</v>
      </c>
      <c r="F6" s="579"/>
      <c r="G6" s="579"/>
      <c r="H6" s="579"/>
      <c r="I6" s="579"/>
      <c r="J6" s="579"/>
    </row>
    <row r="7" spans="2:10" s="60" customFormat="1" ht="19.5">
      <c r="B7" s="60" t="s">
        <v>292</v>
      </c>
      <c r="D7" s="580" t="s">
        <v>647</v>
      </c>
      <c r="E7" s="580"/>
      <c r="F7" s="580"/>
      <c r="G7" s="580"/>
      <c r="H7" s="580"/>
      <c r="I7" s="580"/>
      <c r="J7" s="580"/>
    </row>
    <row r="8" s="61" customFormat="1" ht="15.75">
      <c r="F8" s="62"/>
    </row>
    <row r="9" spans="2:10" s="61" customFormat="1" ht="49.5" customHeight="1">
      <c r="B9" s="693"/>
      <c r="C9" s="693"/>
      <c r="D9" s="693"/>
      <c r="E9" s="693"/>
      <c r="F9" s="693"/>
      <c r="G9" s="693"/>
      <c r="H9" s="693"/>
      <c r="I9" s="693"/>
      <c r="J9" s="693"/>
    </row>
    <row r="10" s="61" customFormat="1" ht="15.75">
      <c r="F10" s="62"/>
    </row>
    <row r="11" spans="2:10" s="61" customFormat="1" ht="45" customHeight="1">
      <c r="B11" s="140" t="s">
        <v>295</v>
      </c>
      <c r="C11" s="140" t="s">
        <v>334</v>
      </c>
      <c r="D11" s="140" t="s">
        <v>487</v>
      </c>
      <c r="E11" s="581" t="s">
        <v>488</v>
      </c>
      <c r="F11" s="581"/>
      <c r="G11" s="581"/>
      <c r="H11" s="581" t="s">
        <v>473</v>
      </c>
      <c r="I11" s="581"/>
      <c r="J11" s="581"/>
    </row>
    <row r="12" spans="2:10" s="61" customFormat="1" ht="15.75">
      <c r="B12" s="132"/>
      <c r="C12" s="132" t="s">
        <v>580</v>
      </c>
      <c r="D12" s="131">
        <v>32</v>
      </c>
      <c r="E12" s="582">
        <f>H12/D12</f>
        <v>6250</v>
      </c>
      <c r="F12" s="582"/>
      <c r="G12" s="582"/>
      <c r="H12" s="591">
        <v>200000</v>
      </c>
      <c r="I12" s="591"/>
      <c r="J12" s="591"/>
    </row>
    <row r="13" spans="2:10" s="61" customFormat="1" ht="15.75">
      <c r="B13" s="132"/>
      <c r="C13" s="132"/>
      <c r="D13" s="131"/>
      <c r="E13" s="582"/>
      <c r="F13" s="582"/>
      <c r="G13" s="582"/>
      <c r="H13" s="591"/>
      <c r="I13" s="591"/>
      <c r="J13" s="591"/>
    </row>
    <row r="14" spans="2:10" s="95" customFormat="1" ht="15.75">
      <c r="B14" s="134"/>
      <c r="C14" s="134" t="s">
        <v>180</v>
      </c>
      <c r="D14" s="135"/>
      <c r="E14" s="592"/>
      <c r="F14" s="592"/>
      <c r="G14" s="592"/>
      <c r="H14" s="593"/>
      <c r="I14" s="593"/>
      <c r="J14" s="593"/>
    </row>
    <row r="15" s="61" customFormat="1" ht="15.75">
      <c r="F15" s="62"/>
    </row>
    <row r="16" spans="2:10" s="61" customFormat="1" ht="16.5">
      <c r="B16" s="137" t="s">
        <v>474</v>
      </c>
      <c r="C16" s="138"/>
      <c r="D16" s="138"/>
      <c r="E16" s="138"/>
      <c r="F16" s="139"/>
      <c r="G16" s="138"/>
      <c r="H16" s="138"/>
      <c r="I16" s="138"/>
      <c r="J16" s="138"/>
    </row>
    <row r="17" spans="2:10" s="61" customFormat="1" ht="16.5">
      <c r="B17" s="137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4" customHeight="1">
      <c r="A18" s="635" t="s">
        <v>706</v>
      </c>
      <c r="B18" s="635"/>
      <c r="C18" s="635"/>
      <c r="D18" s="635"/>
      <c r="E18" s="635"/>
      <c r="F18" s="635"/>
      <c r="G18" s="635"/>
      <c r="H18" s="635"/>
      <c r="I18" s="635"/>
      <c r="J18" s="635"/>
    </row>
    <row r="19" spans="1:10" ht="27">
      <c r="A19" s="77"/>
      <c r="B19" s="97" t="s">
        <v>295</v>
      </c>
      <c r="C19" s="63" t="s">
        <v>334</v>
      </c>
      <c r="D19" s="629" t="s">
        <v>335</v>
      </c>
      <c r="E19" s="629"/>
      <c r="F19" s="63" t="s">
        <v>336</v>
      </c>
      <c r="G19" s="63" t="s">
        <v>337</v>
      </c>
      <c r="H19" s="629" t="s">
        <v>338</v>
      </c>
      <c r="I19" s="629"/>
      <c r="J19" s="63" t="s">
        <v>339</v>
      </c>
    </row>
    <row r="20" spans="1:10" s="99" customFormat="1" ht="12.75">
      <c r="A20" s="98"/>
      <c r="B20" s="80">
        <v>1</v>
      </c>
      <c r="C20" s="80">
        <v>2</v>
      </c>
      <c r="D20" s="594">
        <v>3</v>
      </c>
      <c r="E20" s="596"/>
      <c r="F20" s="80">
        <v>4</v>
      </c>
      <c r="G20" s="80">
        <v>5</v>
      </c>
      <c r="H20" s="594">
        <v>6</v>
      </c>
      <c r="I20" s="596"/>
      <c r="J20" s="80" t="s">
        <v>340</v>
      </c>
    </row>
    <row r="21" spans="1:10" s="61" customFormat="1" ht="15.75" hidden="1" outlineLevel="1">
      <c r="A21" s="66"/>
      <c r="B21" s="67">
        <v>1</v>
      </c>
      <c r="C21" s="66"/>
      <c r="D21" s="705"/>
      <c r="E21" s="706"/>
      <c r="F21" s="81"/>
      <c r="G21" s="101"/>
      <c r="H21" s="617"/>
      <c r="I21" s="618"/>
      <c r="J21" s="74">
        <f>F21*G21*H21</f>
        <v>0</v>
      </c>
    </row>
    <row r="22" spans="1:10" s="61" customFormat="1" ht="15.75" hidden="1" outlineLevel="1">
      <c r="A22" s="66"/>
      <c r="B22" s="67">
        <v>2</v>
      </c>
      <c r="C22" s="66"/>
      <c r="D22" s="705"/>
      <c r="E22" s="706"/>
      <c r="F22" s="81"/>
      <c r="G22" s="101"/>
      <c r="H22" s="617"/>
      <c r="I22" s="618"/>
      <c r="J22" s="74">
        <f>F22*G22*H22</f>
        <v>0</v>
      </c>
    </row>
    <row r="23" spans="1:10" s="61" customFormat="1" ht="15.75" hidden="1" outlineLevel="1">
      <c r="A23" s="66"/>
      <c r="B23" s="67">
        <v>3</v>
      </c>
      <c r="C23" s="66"/>
      <c r="D23" s="705"/>
      <c r="E23" s="706"/>
      <c r="F23" s="81"/>
      <c r="G23" s="101"/>
      <c r="H23" s="617"/>
      <c r="I23" s="618"/>
      <c r="J23" s="74">
        <f>F23*G23*H23</f>
        <v>0</v>
      </c>
    </row>
    <row r="24" spans="1:10" s="61" customFormat="1" ht="15.75" hidden="1" outlineLevel="1">
      <c r="A24" s="609" t="s">
        <v>311</v>
      </c>
      <c r="B24" s="610"/>
      <c r="C24" s="610"/>
      <c r="D24" s="610"/>
      <c r="E24" s="610"/>
      <c r="F24" s="610"/>
      <c r="G24" s="610"/>
      <c r="H24" s="610"/>
      <c r="I24" s="611"/>
      <c r="J24" s="103">
        <f>SUM(J21:J23)</f>
        <v>0</v>
      </c>
    </row>
    <row r="25" spans="1:10" s="61" customFormat="1" ht="15.75" outlineLevel="1">
      <c r="A25" s="228"/>
      <c r="B25" s="229">
        <v>1</v>
      </c>
      <c r="C25" s="230" t="s">
        <v>707</v>
      </c>
      <c r="D25" s="707"/>
      <c r="E25" s="708"/>
      <c r="F25" s="229"/>
      <c r="G25" s="229"/>
      <c r="H25" s="707">
        <v>12</v>
      </c>
      <c r="I25" s="708"/>
      <c r="J25" s="74">
        <v>200000</v>
      </c>
    </row>
    <row r="26" spans="1:10" s="61" customFormat="1" ht="15.75" outlineLevel="1">
      <c r="A26" s="609" t="s">
        <v>311</v>
      </c>
      <c r="B26" s="610"/>
      <c r="C26" s="610"/>
      <c r="D26" s="610"/>
      <c r="E26" s="610"/>
      <c r="F26" s="610"/>
      <c r="G26" s="610"/>
      <c r="H26" s="610"/>
      <c r="I26" s="611"/>
      <c r="J26" s="103">
        <f>J25</f>
        <v>200000</v>
      </c>
    </row>
    <row r="27" spans="3:10" s="61" customFormat="1" ht="21" customHeight="1">
      <c r="C27" s="615" t="s">
        <v>353</v>
      </c>
      <c r="D27" s="615"/>
      <c r="E27" s="615"/>
      <c r="F27" s="615"/>
      <c r="G27" s="615"/>
      <c r="H27" s="615"/>
      <c r="I27" s="616"/>
      <c r="J27" s="103">
        <f>J26</f>
        <v>200000</v>
      </c>
    </row>
    <row r="30" spans="2:10" ht="12.75">
      <c r="B30" s="79" t="s">
        <v>144</v>
      </c>
      <c r="D30" s="124"/>
      <c r="E30" s="124"/>
      <c r="F30" s="125"/>
      <c r="I30" s="124" t="s">
        <v>643</v>
      </c>
      <c r="J30" s="124"/>
    </row>
    <row r="31" spans="9:10" ht="12.75">
      <c r="I31" s="612" t="s">
        <v>354</v>
      </c>
      <c r="J31" s="612"/>
    </row>
    <row r="33" spans="2:10" ht="12.75">
      <c r="B33" s="79" t="s">
        <v>355</v>
      </c>
      <c r="D33" s="124"/>
      <c r="E33" s="124"/>
      <c r="F33" s="125"/>
      <c r="I33" s="124" t="s">
        <v>689</v>
      </c>
      <c r="J33" s="124"/>
    </row>
    <row r="34" spans="9:10" ht="12.75">
      <c r="I34" s="612" t="s">
        <v>354</v>
      </c>
      <c r="J34" s="612"/>
    </row>
    <row r="36" spans="2:10" ht="12.75">
      <c r="B36" s="79" t="s">
        <v>356</v>
      </c>
      <c r="C36" s="124" t="s">
        <v>708</v>
      </c>
      <c r="D36" s="124"/>
      <c r="F36" s="125"/>
      <c r="G36" s="124" t="s">
        <v>709</v>
      </c>
      <c r="I36" s="124" t="s">
        <v>689</v>
      </c>
      <c r="J36" s="124"/>
    </row>
    <row r="37" spans="3:10" ht="12.75">
      <c r="C37" s="613" t="s">
        <v>146</v>
      </c>
      <c r="D37" s="613"/>
      <c r="F37" s="614" t="s">
        <v>149</v>
      </c>
      <c r="G37" s="614"/>
      <c r="I37" s="612" t="s">
        <v>354</v>
      </c>
      <c r="J37" s="612"/>
    </row>
    <row r="39" spans="2:3" ht="12.75">
      <c r="B39" s="79" t="s">
        <v>357</v>
      </c>
      <c r="C39" s="231">
        <v>44574</v>
      </c>
    </row>
  </sheetData>
  <sheetProtection/>
  <mergeCells count="33">
    <mergeCell ref="B9:J9"/>
    <mergeCell ref="E11:G11"/>
    <mergeCell ref="H21:I21"/>
    <mergeCell ref="D22:E22"/>
    <mergeCell ref="H22:I22"/>
    <mergeCell ref="E13:G13"/>
    <mergeCell ref="H13:J13"/>
    <mergeCell ref="H19:I19"/>
    <mergeCell ref="E14:G14"/>
    <mergeCell ref="H11:J11"/>
    <mergeCell ref="E12:G12"/>
    <mergeCell ref="H12:J12"/>
    <mergeCell ref="H14:J14"/>
    <mergeCell ref="A24:I24"/>
    <mergeCell ref="D25:E25"/>
    <mergeCell ref="H25:I25"/>
    <mergeCell ref="C27:I27"/>
    <mergeCell ref="I31:J31"/>
    <mergeCell ref="B5:J5"/>
    <mergeCell ref="E6:J6"/>
    <mergeCell ref="D7:J7"/>
    <mergeCell ref="A18:J18"/>
    <mergeCell ref="D19:E19"/>
    <mergeCell ref="A26:I26"/>
    <mergeCell ref="D20:E20"/>
    <mergeCell ref="H20:I20"/>
    <mergeCell ref="D21:E21"/>
    <mergeCell ref="I34:J34"/>
    <mergeCell ref="C37:D37"/>
    <mergeCell ref="F37:G37"/>
    <mergeCell ref="I37:J37"/>
    <mergeCell ref="D23:E23"/>
    <mergeCell ref="H23:I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zoomScaleSheetLayoutView="110" zoomScalePageLayoutView="0" workbookViewId="0" topLeftCell="A4">
      <selection activeCell="DF13" sqref="DF13:DR13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344" t="s">
        <v>566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</row>
    <row r="3" spans="1:161" ht="11.25" customHeight="1">
      <c r="A3" s="354" t="s">
        <v>91</v>
      </c>
      <c r="B3" s="354"/>
      <c r="C3" s="354"/>
      <c r="D3" s="354"/>
      <c r="E3" s="354"/>
      <c r="F3" s="354"/>
      <c r="G3" s="354"/>
      <c r="H3" s="234"/>
      <c r="I3" s="346" t="s">
        <v>0</v>
      </c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7"/>
      <c r="CN3" s="238" t="s">
        <v>92</v>
      </c>
      <c r="CO3" s="354"/>
      <c r="CP3" s="354"/>
      <c r="CQ3" s="354"/>
      <c r="CR3" s="354"/>
      <c r="CS3" s="354"/>
      <c r="CT3" s="354"/>
      <c r="CU3" s="234"/>
      <c r="CV3" s="238" t="s">
        <v>93</v>
      </c>
      <c r="CW3" s="354"/>
      <c r="CX3" s="354"/>
      <c r="CY3" s="354"/>
      <c r="CZ3" s="354"/>
      <c r="DA3" s="354"/>
      <c r="DB3" s="354"/>
      <c r="DC3" s="354"/>
      <c r="DD3" s="354"/>
      <c r="DE3" s="234"/>
      <c r="DF3" s="392" t="s">
        <v>8</v>
      </c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</row>
    <row r="4" spans="1:161" ht="11.25" customHeight="1">
      <c r="A4" s="399"/>
      <c r="B4" s="399"/>
      <c r="C4" s="399"/>
      <c r="D4" s="399"/>
      <c r="E4" s="399"/>
      <c r="F4" s="399"/>
      <c r="G4" s="399"/>
      <c r="H4" s="400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50"/>
      <c r="CN4" s="391"/>
      <c r="CO4" s="399"/>
      <c r="CP4" s="399"/>
      <c r="CQ4" s="399"/>
      <c r="CR4" s="399"/>
      <c r="CS4" s="399"/>
      <c r="CT4" s="399"/>
      <c r="CU4" s="400"/>
      <c r="CV4" s="391"/>
      <c r="CW4" s="399"/>
      <c r="CX4" s="399"/>
      <c r="CY4" s="399"/>
      <c r="CZ4" s="399"/>
      <c r="DA4" s="399"/>
      <c r="DB4" s="399"/>
      <c r="DC4" s="399"/>
      <c r="DD4" s="399"/>
      <c r="DE4" s="400"/>
      <c r="DF4" s="338" t="s">
        <v>2</v>
      </c>
      <c r="DG4" s="339"/>
      <c r="DH4" s="339"/>
      <c r="DI4" s="339"/>
      <c r="DJ4" s="339"/>
      <c r="DK4" s="339"/>
      <c r="DL4" s="340" t="s">
        <v>595</v>
      </c>
      <c r="DM4" s="340"/>
      <c r="DN4" s="340"/>
      <c r="DO4" s="336" t="s">
        <v>3</v>
      </c>
      <c r="DP4" s="336"/>
      <c r="DQ4" s="336"/>
      <c r="DR4" s="337"/>
      <c r="DS4" s="338" t="s">
        <v>2</v>
      </c>
      <c r="DT4" s="339"/>
      <c r="DU4" s="339"/>
      <c r="DV4" s="339"/>
      <c r="DW4" s="339"/>
      <c r="DX4" s="339"/>
      <c r="DY4" s="340" t="s">
        <v>677</v>
      </c>
      <c r="DZ4" s="340"/>
      <c r="EA4" s="340"/>
      <c r="EB4" s="336" t="s">
        <v>3</v>
      </c>
      <c r="EC4" s="336"/>
      <c r="ED4" s="336"/>
      <c r="EE4" s="337"/>
      <c r="EF4" s="338" t="s">
        <v>2</v>
      </c>
      <c r="EG4" s="339"/>
      <c r="EH4" s="339"/>
      <c r="EI4" s="339"/>
      <c r="EJ4" s="339"/>
      <c r="EK4" s="339"/>
      <c r="EL4" s="340" t="s">
        <v>704</v>
      </c>
      <c r="EM4" s="340"/>
      <c r="EN4" s="340"/>
      <c r="EO4" s="336" t="s">
        <v>3</v>
      </c>
      <c r="EP4" s="336"/>
      <c r="EQ4" s="336"/>
      <c r="ER4" s="337"/>
      <c r="ES4" s="238" t="s">
        <v>7</v>
      </c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</row>
    <row r="5" spans="1:161" ht="39" customHeight="1">
      <c r="A5" s="355"/>
      <c r="B5" s="355"/>
      <c r="C5" s="355"/>
      <c r="D5" s="355"/>
      <c r="E5" s="355"/>
      <c r="F5" s="355"/>
      <c r="G5" s="355"/>
      <c r="H5" s="235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3"/>
      <c r="CN5" s="239"/>
      <c r="CO5" s="355"/>
      <c r="CP5" s="355"/>
      <c r="CQ5" s="355"/>
      <c r="CR5" s="355"/>
      <c r="CS5" s="355"/>
      <c r="CT5" s="355"/>
      <c r="CU5" s="235"/>
      <c r="CV5" s="239"/>
      <c r="CW5" s="355"/>
      <c r="CX5" s="355"/>
      <c r="CY5" s="355"/>
      <c r="CZ5" s="355"/>
      <c r="DA5" s="355"/>
      <c r="DB5" s="355"/>
      <c r="DC5" s="355"/>
      <c r="DD5" s="355"/>
      <c r="DE5" s="235"/>
      <c r="DF5" s="356" t="s">
        <v>94</v>
      </c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8"/>
      <c r="DS5" s="356" t="s">
        <v>95</v>
      </c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8"/>
      <c r="EF5" s="356" t="s">
        <v>96</v>
      </c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8"/>
      <c r="ES5" s="239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</row>
    <row r="6" spans="1:161" ht="12" thickBot="1">
      <c r="A6" s="401" t="s">
        <v>9</v>
      </c>
      <c r="B6" s="401"/>
      <c r="C6" s="401"/>
      <c r="D6" s="401"/>
      <c r="E6" s="401"/>
      <c r="F6" s="401"/>
      <c r="G6" s="401"/>
      <c r="H6" s="402"/>
      <c r="I6" s="401" t="s">
        <v>10</v>
      </c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2"/>
      <c r="CN6" s="327" t="s">
        <v>11</v>
      </c>
      <c r="CO6" s="328"/>
      <c r="CP6" s="328"/>
      <c r="CQ6" s="328"/>
      <c r="CR6" s="328"/>
      <c r="CS6" s="328"/>
      <c r="CT6" s="328"/>
      <c r="CU6" s="329"/>
      <c r="CV6" s="327" t="s">
        <v>12</v>
      </c>
      <c r="CW6" s="328"/>
      <c r="CX6" s="328"/>
      <c r="CY6" s="328"/>
      <c r="CZ6" s="328"/>
      <c r="DA6" s="328"/>
      <c r="DB6" s="328"/>
      <c r="DC6" s="328"/>
      <c r="DD6" s="328"/>
      <c r="DE6" s="329"/>
      <c r="DF6" s="327" t="s">
        <v>13</v>
      </c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9"/>
      <c r="DS6" s="327" t="s">
        <v>14</v>
      </c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9"/>
      <c r="EF6" s="327" t="s">
        <v>15</v>
      </c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9"/>
      <c r="ES6" s="327" t="s">
        <v>16</v>
      </c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</row>
    <row r="7" spans="1:161" ht="12.75" customHeight="1">
      <c r="A7" s="403">
        <v>1</v>
      </c>
      <c r="B7" s="403"/>
      <c r="C7" s="403"/>
      <c r="D7" s="403"/>
      <c r="E7" s="403"/>
      <c r="F7" s="403"/>
      <c r="G7" s="403"/>
      <c r="H7" s="404"/>
      <c r="I7" s="405" t="s">
        <v>567</v>
      </c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7" t="s">
        <v>97</v>
      </c>
      <c r="CO7" s="408"/>
      <c r="CP7" s="408"/>
      <c r="CQ7" s="408"/>
      <c r="CR7" s="408"/>
      <c r="CS7" s="408"/>
      <c r="CT7" s="408"/>
      <c r="CU7" s="409"/>
      <c r="CV7" s="410" t="s">
        <v>36</v>
      </c>
      <c r="CW7" s="374"/>
      <c r="CX7" s="374"/>
      <c r="CY7" s="374"/>
      <c r="CZ7" s="374"/>
      <c r="DA7" s="374"/>
      <c r="DB7" s="374"/>
      <c r="DC7" s="374"/>
      <c r="DD7" s="374"/>
      <c r="DE7" s="411"/>
      <c r="DF7" s="324">
        <f>DF11</f>
        <v>7727283.19</v>
      </c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6"/>
      <c r="DS7" s="324">
        <f>DS11</f>
        <v>6971267</v>
      </c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6"/>
      <c r="EF7" s="324">
        <f>EF11</f>
        <v>7016048</v>
      </c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6"/>
      <c r="ES7" s="330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2"/>
    </row>
    <row r="8" spans="1:161" ht="90" customHeight="1">
      <c r="A8" s="361" t="s">
        <v>98</v>
      </c>
      <c r="B8" s="361"/>
      <c r="C8" s="361"/>
      <c r="D8" s="361"/>
      <c r="E8" s="361"/>
      <c r="F8" s="361"/>
      <c r="G8" s="361"/>
      <c r="H8" s="412"/>
      <c r="I8" s="413" t="s">
        <v>568</v>
      </c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360" t="s">
        <v>99</v>
      </c>
      <c r="CO8" s="361"/>
      <c r="CP8" s="361"/>
      <c r="CQ8" s="361"/>
      <c r="CR8" s="361"/>
      <c r="CS8" s="361"/>
      <c r="CT8" s="361"/>
      <c r="CU8" s="412"/>
      <c r="CV8" s="415" t="s">
        <v>36</v>
      </c>
      <c r="CW8" s="361"/>
      <c r="CX8" s="361"/>
      <c r="CY8" s="361"/>
      <c r="CZ8" s="361"/>
      <c r="DA8" s="361"/>
      <c r="DB8" s="361"/>
      <c r="DC8" s="361"/>
      <c r="DD8" s="361"/>
      <c r="DE8" s="412"/>
      <c r="DF8" s="318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20"/>
      <c r="DS8" s="240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9"/>
      <c r="EF8" s="240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9"/>
      <c r="ES8" s="318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2"/>
    </row>
    <row r="9" spans="1:161" ht="24" customHeight="1">
      <c r="A9" s="361" t="s">
        <v>100</v>
      </c>
      <c r="B9" s="361"/>
      <c r="C9" s="361"/>
      <c r="D9" s="361"/>
      <c r="E9" s="361"/>
      <c r="F9" s="361"/>
      <c r="G9" s="361"/>
      <c r="H9" s="412"/>
      <c r="I9" s="413" t="s">
        <v>569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360" t="s">
        <v>101</v>
      </c>
      <c r="CO9" s="361"/>
      <c r="CP9" s="361"/>
      <c r="CQ9" s="361"/>
      <c r="CR9" s="361"/>
      <c r="CS9" s="361"/>
      <c r="CT9" s="361"/>
      <c r="CU9" s="412"/>
      <c r="CV9" s="415" t="s">
        <v>36</v>
      </c>
      <c r="CW9" s="361"/>
      <c r="CX9" s="361"/>
      <c r="CY9" s="361"/>
      <c r="CZ9" s="361"/>
      <c r="DA9" s="361"/>
      <c r="DB9" s="361"/>
      <c r="DC9" s="361"/>
      <c r="DD9" s="361"/>
      <c r="DE9" s="412"/>
      <c r="DF9" s="318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20"/>
      <c r="DS9" s="240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9"/>
      <c r="EF9" s="240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9"/>
      <c r="ES9" s="240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2"/>
    </row>
    <row r="10" spans="1:161" ht="24" customHeight="1">
      <c r="A10" s="361" t="s">
        <v>102</v>
      </c>
      <c r="B10" s="361"/>
      <c r="C10" s="361"/>
      <c r="D10" s="361"/>
      <c r="E10" s="361"/>
      <c r="F10" s="361"/>
      <c r="G10" s="361"/>
      <c r="H10" s="412"/>
      <c r="I10" s="413" t="s">
        <v>570</v>
      </c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360" t="s">
        <v>104</v>
      </c>
      <c r="CO10" s="361"/>
      <c r="CP10" s="361"/>
      <c r="CQ10" s="361"/>
      <c r="CR10" s="361"/>
      <c r="CS10" s="361"/>
      <c r="CT10" s="361"/>
      <c r="CU10" s="412"/>
      <c r="CV10" s="415" t="s">
        <v>36</v>
      </c>
      <c r="CW10" s="361"/>
      <c r="CX10" s="361"/>
      <c r="CY10" s="361"/>
      <c r="CZ10" s="361"/>
      <c r="DA10" s="361"/>
      <c r="DB10" s="361"/>
      <c r="DC10" s="361"/>
      <c r="DD10" s="361"/>
      <c r="DE10" s="412"/>
      <c r="DF10" s="318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20"/>
      <c r="DS10" s="240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9"/>
      <c r="EF10" s="240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9"/>
      <c r="ES10" s="240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2"/>
    </row>
    <row r="11" spans="1:161" ht="24" customHeight="1">
      <c r="A11" s="361" t="s">
        <v>103</v>
      </c>
      <c r="B11" s="361"/>
      <c r="C11" s="361"/>
      <c r="D11" s="361"/>
      <c r="E11" s="361"/>
      <c r="F11" s="361"/>
      <c r="G11" s="361"/>
      <c r="H11" s="412"/>
      <c r="I11" s="413" t="s">
        <v>571</v>
      </c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360" t="s">
        <v>105</v>
      </c>
      <c r="CO11" s="361"/>
      <c r="CP11" s="361"/>
      <c r="CQ11" s="361"/>
      <c r="CR11" s="361"/>
      <c r="CS11" s="361"/>
      <c r="CT11" s="361"/>
      <c r="CU11" s="412"/>
      <c r="CV11" s="415" t="s">
        <v>36</v>
      </c>
      <c r="CW11" s="361"/>
      <c r="CX11" s="361"/>
      <c r="CY11" s="361"/>
      <c r="CZ11" s="361"/>
      <c r="DA11" s="361"/>
      <c r="DB11" s="361"/>
      <c r="DC11" s="361"/>
      <c r="DD11" s="361"/>
      <c r="DE11" s="412"/>
      <c r="DF11" s="318">
        <f>DF12+DF15+DF22</f>
        <v>7727283.19</v>
      </c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20"/>
      <c r="DS11" s="318">
        <f>DS12+DS15+DS22</f>
        <v>6971267</v>
      </c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20"/>
      <c r="EF11" s="318">
        <f>EF12+EF15+EF22</f>
        <v>7016048</v>
      </c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20"/>
      <c r="ES11" s="240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2"/>
    </row>
    <row r="12" spans="1:161" ht="34.5" customHeight="1">
      <c r="A12" s="361" t="s">
        <v>106</v>
      </c>
      <c r="B12" s="361"/>
      <c r="C12" s="361"/>
      <c r="D12" s="361"/>
      <c r="E12" s="361"/>
      <c r="F12" s="361"/>
      <c r="G12" s="361"/>
      <c r="H12" s="412"/>
      <c r="I12" s="416" t="s">
        <v>108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360" t="s">
        <v>107</v>
      </c>
      <c r="CO12" s="361"/>
      <c r="CP12" s="361"/>
      <c r="CQ12" s="361"/>
      <c r="CR12" s="361"/>
      <c r="CS12" s="361"/>
      <c r="CT12" s="361"/>
      <c r="CU12" s="412"/>
      <c r="CV12" s="415" t="s">
        <v>36</v>
      </c>
      <c r="CW12" s="361"/>
      <c r="CX12" s="361"/>
      <c r="CY12" s="361"/>
      <c r="CZ12" s="361"/>
      <c r="DA12" s="361"/>
      <c r="DB12" s="361"/>
      <c r="DC12" s="361"/>
      <c r="DD12" s="361"/>
      <c r="DE12" s="412"/>
      <c r="DF12" s="318">
        <f>DF13</f>
        <v>2607914</v>
      </c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20"/>
      <c r="DS12" s="318">
        <f>DS13</f>
        <v>3321267</v>
      </c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9"/>
      <c r="EF12" s="318">
        <f>EF13</f>
        <v>3366048</v>
      </c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9"/>
      <c r="ES12" s="240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2"/>
    </row>
    <row r="13" spans="1:161" ht="24" customHeight="1">
      <c r="A13" s="361" t="s">
        <v>109</v>
      </c>
      <c r="B13" s="361"/>
      <c r="C13" s="361"/>
      <c r="D13" s="361"/>
      <c r="E13" s="361"/>
      <c r="F13" s="361"/>
      <c r="G13" s="361"/>
      <c r="H13" s="412"/>
      <c r="I13" s="417" t="s">
        <v>110</v>
      </c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360" t="s">
        <v>111</v>
      </c>
      <c r="CO13" s="361"/>
      <c r="CP13" s="361"/>
      <c r="CQ13" s="361"/>
      <c r="CR13" s="361"/>
      <c r="CS13" s="361"/>
      <c r="CT13" s="361"/>
      <c r="CU13" s="412"/>
      <c r="CV13" s="415" t="s">
        <v>36</v>
      </c>
      <c r="CW13" s="361"/>
      <c r="CX13" s="361"/>
      <c r="CY13" s="361"/>
      <c r="CZ13" s="361"/>
      <c r="DA13" s="361"/>
      <c r="DB13" s="361"/>
      <c r="DC13" s="361"/>
      <c r="DD13" s="361"/>
      <c r="DE13" s="412"/>
      <c r="DF13" s="318">
        <f>'стр.1_4'!BK82+'стр.1_4'!BK84-'стр.1_4'!BK101</f>
        <v>2607914</v>
      </c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320"/>
      <c r="DS13" s="318">
        <f>'стр.1_4'!BX82+'стр.1_4'!BX84-'стр.1_4'!BX101</f>
        <v>3321267</v>
      </c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9"/>
      <c r="EF13" s="318">
        <f>'стр.1_4'!CK82+'стр.1_4'!CK84-'стр.1_4'!CK101</f>
        <v>3366048</v>
      </c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9"/>
      <c r="ES13" s="240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2"/>
    </row>
    <row r="14" spans="1:161" ht="12.75" customHeight="1">
      <c r="A14" s="361" t="s">
        <v>112</v>
      </c>
      <c r="B14" s="361"/>
      <c r="C14" s="361"/>
      <c r="D14" s="361"/>
      <c r="E14" s="361"/>
      <c r="F14" s="361"/>
      <c r="G14" s="361"/>
      <c r="H14" s="412"/>
      <c r="I14" s="417" t="s">
        <v>572</v>
      </c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360" t="s">
        <v>113</v>
      </c>
      <c r="CO14" s="361"/>
      <c r="CP14" s="361"/>
      <c r="CQ14" s="361"/>
      <c r="CR14" s="361"/>
      <c r="CS14" s="361"/>
      <c r="CT14" s="361"/>
      <c r="CU14" s="412"/>
      <c r="CV14" s="415" t="s">
        <v>36</v>
      </c>
      <c r="CW14" s="361"/>
      <c r="CX14" s="361"/>
      <c r="CY14" s="361"/>
      <c r="CZ14" s="361"/>
      <c r="DA14" s="361"/>
      <c r="DB14" s="361"/>
      <c r="DC14" s="361"/>
      <c r="DD14" s="361"/>
      <c r="DE14" s="412"/>
      <c r="DF14" s="318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20"/>
      <c r="DS14" s="240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9"/>
      <c r="EF14" s="240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9"/>
      <c r="ES14" s="240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:161" ht="24" customHeight="1">
      <c r="A15" s="361" t="s">
        <v>114</v>
      </c>
      <c r="B15" s="361"/>
      <c r="C15" s="361"/>
      <c r="D15" s="361"/>
      <c r="E15" s="361"/>
      <c r="F15" s="361"/>
      <c r="G15" s="361"/>
      <c r="H15" s="412"/>
      <c r="I15" s="416" t="s">
        <v>115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360" t="s">
        <v>116</v>
      </c>
      <c r="CO15" s="361"/>
      <c r="CP15" s="361"/>
      <c r="CQ15" s="361"/>
      <c r="CR15" s="361"/>
      <c r="CS15" s="361"/>
      <c r="CT15" s="361"/>
      <c r="CU15" s="412"/>
      <c r="CV15" s="415" t="s">
        <v>36</v>
      </c>
      <c r="CW15" s="361"/>
      <c r="CX15" s="361"/>
      <c r="CY15" s="361"/>
      <c r="CZ15" s="361"/>
      <c r="DA15" s="361"/>
      <c r="DB15" s="361"/>
      <c r="DC15" s="361"/>
      <c r="DD15" s="361"/>
      <c r="DE15" s="412"/>
      <c r="DF15" s="318">
        <v>374291.47</v>
      </c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20"/>
      <c r="DS15" s="240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9"/>
      <c r="EF15" s="240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9"/>
      <c r="ES15" s="240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2"/>
    </row>
    <row r="16" spans="1:161" ht="24" customHeight="1">
      <c r="A16" s="361" t="s">
        <v>117</v>
      </c>
      <c r="B16" s="361"/>
      <c r="C16" s="361"/>
      <c r="D16" s="361"/>
      <c r="E16" s="361"/>
      <c r="F16" s="361"/>
      <c r="G16" s="361"/>
      <c r="H16" s="412"/>
      <c r="I16" s="417" t="s">
        <v>110</v>
      </c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360" t="s">
        <v>118</v>
      </c>
      <c r="CO16" s="361"/>
      <c r="CP16" s="361"/>
      <c r="CQ16" s="361"/>
      <c r="CR16" s="361"/>
      <c r="CS16" s="361"/>
      <c r="CT16" s="361"/>
      <c r="CU16" s="412"/>
      <c r="CV16" s="415" t="s">
        <v>36</v>
      </c>
      <c r="CW16" s="361"/>
      <c r="CX16" s="361"/>
      <c r="CY16" s="361"/>
      <c r="CZ16" s="361"/>
      <c r="DA16" s="361"/>
      <c r="DB16" s="361"/>
      <c r="DC16" s="361"/>
      <c r="DD16" s="361"/>
      <c r="DE16" s="412"/>
      <c r="DF16" s="318">
        <v>374291.47</v>
      </c>
      <c r="DG16" s="319"/>
      <c r="DH16" s="319"/>
      <c r="DI16" s="319"/>
      <c r="DJ16" s="319"/>
      <c r="DK16" s="319"/>
      <c r="DL16" s="319"/>
      <c r="DM16" s="319"/>
      <c r="DN16" s="319"/>
      <c r="DO16" s="319"/>
      <c r="DP16" s="319"/>
      <c r="DQ16" s="319"/>
      <c r="DR16" s="320"/>
      <c r="DS16" s="240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9"/>
      <c r="EF16" s="240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9"/>
      <c r="ES16" s="240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2"/>
    </row>
    <row r="17" spans="1:161" ht="12.75" customHeight="1">
      <c r="A17" s="361" t="s">
        <v>119</v>
      </c>
      <c r="B17" s="361"/>
      <c r="C17" s="361"/>
      <c r="D17" s="361"/>
      <c r="E17" s="361"/>
      <c r="F17" s="361"/>
      <c r="G17" s="361"/>
      <c r="H17" s="412"/>
      <c r="I17" s="417" t="s">
        <v>572</v>
      </c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360" t="s">
        <v>120</v>
      </c>
      <c r="CO17" s="361"/>
      <c r="CP17" s="361"/>
      <c r="CQ17" s="361"/>
      <c r="CR17" s="361"/>
      <c r="CS17" s="361"/>
      <c r="CT17" s="361"/>
      <c r="CU17" s="412"/>
      <c r="CV17" s="415" t="s">
        <v>36</v>
      </c>
      <c r="CW17" s="361"/>
      <c r="CX17" s="361"/>
      <c r="CY17" s="361"/>
      <c r="CZ17" s="361"/>
      <c r="DA17" s="361"/>
      <c r="DB17" s="361"/>
      <c r="DC17" s="361"/>
      <c r="DD17" s="361"/>
      <c r="DE17" s="412"/>
      <c r="DF17" s="318"/>
      <c r="DG17" s="319"/>
      <c r="DH17" s="319"/>
      <c r="DI17" s="319"/>
      <c r="DJ17" s="319"/>
      <c r="DK17" s="319"/>
      <c r="DL17" s="319"/>
      <c r="DM17" s="319"/>
      <c r="DN17" s="319"/>
      <c r="DO17" s="319"/>
      <c r="DP17" s="319"/>
      <c r="DQ17" s="319"/>
      <c r="DR17" s="320"/>
      <c r="DS17" s="240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9"/>
      <c r="EF17" s="240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9"/>
      <c r="ES17" s="240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2"/>
    </row>
    <row r="18" spans="1:161" ht="12.75" customHeight="1">
      <c r="A18" s="361" t="s">
        <v>121</v>
      </c>
      <c r="B18" s="361"/>
      <c r="C18" s="361"/>
      <c r="D18" s="361"/>
      <c r="E18" s="361"/>
      <c r="F18" s="361"/>
      <c r="G18" s="361"/>
      <c r="H18" s="412"/>
      <c r="I18" s="416" t="s">
        <v>573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360" t="s">
        <v>122</v>
      </c>
      <c r="CO18" s="361"/>
      <c r="CP18" s="361"/>
      <c r="CQ18" s="361"/>
      <c r="CR18" s="361"/>
      <c r="CS18" s="361"/>
      <c r="CT18" s="361"/>
      <c r="CU18" s="412"/>
      <c r="CV18" s="415" t="s">
        <v>36</v>
      </c>
      <c r="CW18" s="361"/>
      <c r="CX18" s="361"/>
      <c r="CY18" s="361"/>
      <c r="CZ18" s="361"/>
      <c r="DA18" s="361"/>
      <c r="DB18" s="361"/>
      <c r="DC18" s="361"/>
      <c r="DD18" s="361"/>
      <c r="DE18" s="412"/>
      <c r="DF18" s="318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20"/>
      <c r="DS18" s="240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9"/>
      <c r="EF18" s="240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9"/>
      <c r="ES18" s="240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2"/>
    </row>
    <row r="19" spans="1:161" ht="11.25">
      <c r="A19" s="361" t="s">
        <v>123</v>
      </c>
      <c r="B19" s="361"/>
      <c r="C19" s="361"/>
      <c r="D19" s="361"/>
      <c r="E19" s="361"/>
      <c r="F19" s="361"/>
      <c r="G19" s="361"/>
      <c r="H19" s="412"/>
      <c r="I19" s="416" t="s">
        <v>124</v>
      </c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360" t="s">
        <v>125</v>
      </c>
      <c r="CO19" s="361"/>
      <c r="CP19" s="361"/>
      <c r="CQ19" s="361"/>
      <c r="CR19" s="361"/>
      <c r="CS19" s="361"/>
      <c r="CT19" s="361"/>
      <c r="CU19" s="412"/>
      <c r="CV19" s="415" t="s">
        <v>36</v>
      </c>
      <c r="CW19" s="361"/>
      <c r="CX19" s="361"/>
      <c r="CY19" s="361"/>
      <c r="CZ19" s="361"/>
      <c r="DA19" s="361"/>
      <c r="DB19" s="361"/>
      <c r="DC19" s="361"/>
      <c r="DD19" s="361"/>
      <c r="DE19" s="412"/>
      <c r="DF19" s="318"/>
      <c r="DG19" s="319"/>
      <c r="DH19" s="319"/>
      <c r="DI19" s="319"/>
      <c r="DJ19" s="319"/>
      <c r="DK19" s="319"/>
      <c r="DL19" s="319"/>
      <c r="DM19" s="319"/>
      <c r="DN19" s="319"/>
      <c r="DO19" s="319"/>
      <c r="DP19" s="319"/>
      <c r="DQ19" s="319"/>
      <c r="DR19" s="320"/>
      <c r="DS19" s="240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9"/>
      <c r="EF19" s="240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9"/>
      <c r="ES19" s="240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2"/>
    </row>
    <row r="20" spans="1:161" ht="24" customHeight="1">
      <c r="A20" s="361" t="s">
        <v>126</v>
      </c>
      <c r="B20" s="361"/>
      <c r="C20" s="361"/>
      <c r="D20" s="361"/>
      <c r="E20" s="361"/>
      <c r="F20" s="361"/>
      <c r="G20" s="361"/>
      <c r="H20" s="412"/>
      <c r="I20" s="417" t="s">
        <v>110</v>
      </c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360" t="s">
        <v>127</v>
      </c>
      <c r="CO20" s="361"/>
      <c r="CP20" s="361"/>
      <c r="CQ20" s="361"/>
      <c r="CR20" s="361"/>
      <c r="CS20" s="361"/>
      <c r="CT20" s="361"/>
      <c r="CU20" s="412"/>
      <c r="CV20" s="415" t="s">
        <v>36</v>
      </c>
      <c r="CW20" s="361"/>
      <c r="CX20" s="361"/>
      <c r="CY20" s="361"/>
      <c r="CZ20" s="361"/>
      <c r="DA20" s="361"/>
      <c r="DB20" s="361"/>
      <c r="DC20" s="361"/>
      <c r="DD20" s="361"/>
      <c r="DE20" s="412"/>
      <c r="DF20" s="318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20"/>
      <c r="DS20" s="240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9"/>
      <c r="EF20" s="240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9"/>
      <c r="ES20" s="240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2"/>
    </row>
    <row r="21" spans="1:161" ht="12.75" customHeight="1">
      <c r="A21" s="361" t="s">
        <v>128</v>
      </c>
      <c r="B21" s="361"/>
      <c r="C21" s="361"/>
      <c r="D21" s="361"/>
      <c r="E21" s="361"/>
      <c r="F21" s="361"/>
      <c r="G21" s="361"/>
      <c r="H21" s="412"/>
      <c r="I21" s="417" t="s">
        <v>572</v>
      </c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360" t="s">
        <v>129</v>
      </c>
      <c r="CO21" s="361"/>
      <c r="CP21" s="361"/>
      <c r="CQ21" s="361"/>
      <c r="CR21" s="361"/>
      <c r="CS21" s="361"/>
      <c r="CT21" s="361"/>
      <c r="CU21" s="412"/>
      <c r="CV21" s="415" t="s">
        <v>36</v>
      </c>
      <c r="CW21" s="361"/>
      <c r="CX21" s="361"/>
      <c r="CY21" s="361"/>
      <c r="CZ21" s="361"/>
      <c r="DA21" s="361"/>
      <c r="DB21" s="361"/>
      <c r="DC21" s="361"/>
      <c r="DD21" s="361"/>
      <c r="DE21" s="412"/>
      <c r="DF21" s="318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20"/>
      <c r="DS21" s="240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9"/>
      <c r="EF21" s="240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9"/>
      <c r="ES21" s="240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2"/>
    </row>
    <row r="22" spans="1:161" ht="12" thickBot="1">
      <c r="A22" s="361" t="s">
        <v>130</v>
      </c>
      <c r="B22" s="361"/>
      <c r="C22" s="361"/>
      <c r="D22" s="361"/>
      <c r="E22" s="361"/>
      <c r="F22" s="361"/>
      <c r="G22" s="361"/>
      <c r="H22" s="412"/>
      <c r="I22" s="416" t="s">
        <v>131</v>
      </c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341" t="s">
        <v>132</v>
      </c>
      <c r="CO22" s="342"/>
      <c r="CP22" s="342"/>
      <c r="CQ22" s="342"/>
      <c r="CR22" s="342"/>
      <c r="CS22" s="342"/>
      <c r="CT22" s="342"/>
      <c r="CU22" s="422"/>
      <c r="CV22" s="423" t="s">
        <v>36</v>
      </c>
      <c r="CW22" s="342"/>
      <c r="CX22" s="342"/>
      <c r="CY22" s="342"/>
      <c r="CZ22" s="342"/>
      <c r="DA22" s="342"/>
      <c r="DB22" s="342"/>
      <c r="DC22" s="342"/>
      <c r="DD22" s="342"/>
      <c r="DE22" s="422"/>
      <c r="DF22" s="419">
        <f>'стр.1_4'!BK108+'стр.1_4'!BK115+'стр.1_4'!BK118+'стр.1_4'!BK132-'стр.1_4'!BK109-'стр.1_4'!BK110</f>
        <v>4745077.720000001</v>
      </c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1"/>
      <c r="DS22" s="419">
        <f>'стр.1_4'!BX108+'стр.1_4'!BX115+'стр.1_4'!BX118+'стр.1_4'!BX132-'стр.1_4'!BX109-'стр.1_4'!BX110</f>
        <v>3650000</v>
      </c>
      <c r="DT22" s="420"/>
      <c r="DU22" s="420"/>
      <c r="DV22" s="420"/>
      <c r="DW22" s="420"/>
      <c r="DX22" s="420"/>
      <c r="DY22" s="420"/>
      <c r="DZ22" s="420"/>
      <c r="EA22" s="420"/>
      <c r="EB22" s="420"/>
      <c r="EC22" s="420"/>
      <c r="ED22" s="420"/>
      <c r="EE22" s="421"/>
      <c r="EF22" s="419">
        <f>'стр.1_4'!CK108+'стр.1_4'!CK115+'стр.1_4'!CK118+'стр.1_4'!CK132-'стр.1_4'!CK109-'стр.1_4'!CK110</f>
        <v>3650000</v>
      </c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1"/>
      <c r="ES22" s="245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8"/>
    </row>
    <row r="23" spans="1:161" ht="24" customHeight="1">
      <c r="A23" s="361" t="s">
        <v>133</v>
      </c>
      <c r="B23" s="361"/>
      <c r="C23" s="361"/>
      <c r="D23" s="361"/>
      <c r="E23" s="361"/>
      <c r="F23" s="361"/>
      <c r="G23" s="361"/>
      <c r="H23" s="412"/>
      <c r="I23" s="417" t="s">
        <v>110</v>
      </c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373" t="s">
        <v>134</v>
      </c>
      <c r="CO23" s="374"/>
      <c r="CP23" s="374"/>
      <c r="CQ23" s="374"/>
      <c r="CR23" s="374"/>
      <c r="CS23" s="374"/>
      <c r="CT23" s="374"/>
      <c r="CU23" s="411"/>
      <c r="CV23" s="410" t="s">
        <v>36</v>
      </c>
      <c r="CW23" s="374"/>
      <c r="CX23" s="374"/>
      <c r="CY23" s="374"/>
      <c r="CZ23" s="374"/>
      <c r="DA23" s="374"/>
      <c r="DB23" s="374"/>
      <c r="DC23" s="374"/>
      <c r="DD23" s="374"/>
      <c r="DE23" s="411"/>
      <c r="DF23" s="324"/>
      <c r="DG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6"/>
      <c r="DS23" s="330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424"/>
      <c r="EF23" s="330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424"/>
      <c r="ES23" s="330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2"/>
    </row>
    <row r="24" spans="1:161" ht="11.25">
      <c r="A24" s="361" t="s">
        <v>135</v>
      </c>
      <c r="B24" s="361"/>
      <c r="C24" s="361"/>
      <c r="D24" s="361"/>
      <c r="E24" s="361"/>
      <c r="F24" s="361"/>
      <c r="G24" s="361"/>
      <c r="H24" s="412"/>
      <c r="I24" s="417" t="s">
        <v>136</v>
      </c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360" t="s">
        <v>137</v>
      </c>
      <c r="CO24" s="361"/>
      <c r="CP24" s="361"/>
      <c r="CQ24" s="361"/>
      <c r="CR24" s="361"/>
      <c r="CS24" s="361"/>
      <c r="CT24" s="361"/>
      <c r="CU24" s="412"/>
      <c r="CV24" s="415" t="s">
        <v>36</v>
      </c>
      <c r="CW24" s="361"/>
      <c r="CX24" s="361"/>
      <c r="CY24" s="361"/>
      <c r="CZ24" s="361"/>
      <c r="DA24" s="361"/>
      <c r="DB24" s="361"/>
      <c r="DC24" s="361"/>
      <c r="DD24" s="361"/>
      <c r="DE24" s="412"/>
      <c r="DF24" s="318"/>
      <c r="DG24" s="319"/>
      <c r="DH24" s="319"/>
      <c r="DI24" s="319"/>
      <c r="DJ24" s="319"/>
      <c r="DK24" s="319"/>
      <c r="DL24" s="319"/>
      <c r="DM24" s="319"/>
      <c r="DN24" s="319"/>
      <c r="DO24" s="319"/>
      <c r="DP24" s="319"/>
      <c r="DQ24" s="319"/>
      <c r="DR24" s="320"/>
      <c r="DS24" s="240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9"/>
      <c r="EF24" s="240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9"/>
      <c r="ES24" s="240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2"/>
    </row>
    <row r="25" spans="1:161" ht="24" customHeight="1">
      <c r="A25" s="361" t="s">
        <v>10</v>
      </c>
      <c r="B25" s="361"/>
      <c r="C25" s="361"/>
      <c r="D25" s="361"/>
      <c r="E25" s="361"/>
      <c r="F25" s="361"/>
      <c r="G25" s="361"/>
      <c r="H25" s="412"/>
      <c r="I25" s="425" t="s">
        <v>574</v>
      </c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60" t="s">
        <v>138</v>
      </c>
      <c r="CO25" s="361"/>
      <c r="CP25" s="361"/>
      <c r="CQ25" s="361"/>
      <c r="CR25" s="361"/>
      <c r="CS25" s="361"/>
      <c r="CT25" s="361"/>
      <c r="CU25" s="412"/>
      <c r="CV25" s="415" t="s">
        <v>36</v>
      </c>
      <c r="CW25" s="361"/>
      <c r="CX25" s="361"/>
      <c r="CY25" s="361"/>
      <c r="CZ25" s="361"/>
      <c r="DA25" s="361"/>
      <c r="DB25" s="361"/>
      <c r="DC25" s="361"/>
      <c r="DD25" s="361"/>
      <c r="DE25" s="412"/>
      <c r="DF25" s="318">
        <f>DF12+DF15+DF18+DF19</f>
        <v>2982205.4699999997</v>
      </c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20"/>
      <c r="DS25" s="318">
        <f>DS12+DS15+DS18+DS19</f>
        <v>3321267</v>
      </c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20"/>
      <c r="EF25" s="318">
        <f>EF12+EF15+EF18+EF19</f>
        <v>3366048</v>
      </c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20"/>
      <c r="ES25" s="240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2"/>
    </row>
    <row r="26" spans="1:161" ht="11.25">
      <c r="A26" s="435"/>
      <c r="B26" s="435"/>
      <c r="C26" s="435"/>
      <c r="D26" s="435"/>
      <c r="E26" s="435"/>
      <c r="F26" s="435"/>
      <c r="G26" s="435"/>
      <c r="H26" s="436"/>
      <c r="I26" s="438" t="s">
        <v>139</v>
      </c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39"/>
      <c r="CI26" s="439"/>
      <c r="CJ26" s="439"/>
      <c r="CK26" s="439"/>
      <c r="CL26" s="439"/>
      <c r="CM26" s="440"/>
      <c r="CN26" s="441" t="s">
        <v>140</v>
      </c>
      <c r="CO26" s="435"/>
      <c r="CP26" s="435"/>
      <c r="CQ26" s="435"/>
      <c r="CR26" s="435"/>
      <c r="CS26" s="435"/>
      <c r="CT26" s="435"/>
      <c r="CU26" s="436"/>
      <c r="CV26" s="443"/>
      <c r="CW26" s="435"/>
      <c r="CX26" s="435"/>
      <c r="CY26" s="435"/>
      <c r="CZ26" s="435"/>
      <c r="DA26" s="435"/>
      <c r="DB26" s="435"/>
      <c r="DC26" s="435"/>
      <c r="DD26" s="435"/>
      <c r="DE26" s="436"/>
      <c r="DF26" s="447"/>
      <c r="DG26" s="448"/>
      <c r="DH26" s="448"/>
      <c r="DI26" s="448"/>
      <c r="DJ26" s="448"/>
      <c r="DK26" s="448"/>
      <c r="DL26" s="448"/>
      <c r="DM26" s="448"/>
      <c r="DN26" s="448"/>
      <c r="DO26" s="448"/>
      <c r="DP26" s="448"/>
      <c r="DQ26" s="448"/>
      <c r="DR26" s="449"/>
      <c r="DS26" s="426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8"/>
      <c r="EF26" s="426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8"/>
      <c r="ES26" s="426"/>
      <c r="ET26" s="427"/>
      <c r="EU26" s="427"/>
      <c r="EV26" s="427"/>
      <c r="EW26" s="427"/>
      <c r="EX26" s="427"/>
      <c r="EY26" s="427"/>
      <c r="EZ26" s="427"/>
      <c r="FA26" s="427"/>
      <c r="FB26" s="427"/>
      <c r="FC26" s="427"/>
      <c r="FD26" s="427"/>
      <c r="FE26" s="453"/>
    </row>
    <row r="27" spans="1:161" ht="11.25">
      <c r="A27" s="364"/>
      <c r="B27" s="364"/>
      <c r="C27" s="364"/>
      <c r="D27" s="364"/>
      <c r="E27" s="364"/>
      <c r="F27" s="364"/>
      <c r="G27" s="364"/>
      <c r="H27" s="437"/>
      <c r="I27" s="445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42"/>
      <c r="CO27" s="364"/>
      <c r="CP27" s="364"/>
      <c r="CQ27" s="364"/>
      <c r="CR27" s="364"/>
      <c r="CS27" s="364"/>
      <c r="CT27" s="364"/>
      <c r="CU27" s="437"/>
      <c r="CV27" s="444"/>
      <c r="CW27" s="364"/>
      <c r="CX27" s="364"/>
      <c r="CY27" s="364"/>
      <c r="CZ27" s="364"/>
      <c r="DA27" s="364"/>
      <c r="DB27" s="364"/>
      <c r="DC27" s="364"/>
      <c r="DD27" s="364"/>
      <c r="DE27" s="437"/>
      <c r="DF27" s="450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2"/>
      <c r="DS27" s="429"/>
      <c r="DT27" s="430"/>
      <c r="DU27" s="430"/>
      <c r="DV27" s="430"/>
      <c r="DW27" s="430"/>
      <c r="DX27" s="430"/>
      <c r="DY27" s="430"/>
      <c r="DZ27" s="430"/>
      <c r="EA27" s="430"/>
      <c r="EB27" s="430"/>
      <c r="EC27" s="430"/>
      <c r="ED27" s="430"/>
      <c r="EE27" s="431"/>
      <c r="EF27" s="429"/>
      <c r="EG27" s="430"/>
      <c r="EH27" s="430"/>
      <c r="EI27" s="430"/>
      <c r="EJ27" s="430"/>
      <c r="EK27" s="430"/>
      <c r="EL27" s="430"/>
      <c r="EM27" s="430"/>
      <c r="EN27" s="430"/>
      <c r="EO27" s="430"/>
      <c r="EP27" s="430"/>
      <c r="EQ27" s="430"/>
      <c r="ER27" s="431"/>
      <c r="ES27" s="429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54"/>
    </row>
    <row r="28" spans="1:161" ht="24" customHeight="1">
      <c r="A28" s="361" t="s">
        <v>11</v>
      </c>
      <c r="B28" s="361"/>
      <c r="C28" s="361"/>
      <c r="D28" s="361"/>
      <c r="E28" s="361"/>
      <c r="F28" s="361"/>
      <c r="G28" s="361"/>
      <c r="H28" s="412"/>
      <c r="I28" s="425" t="s">
        <v>141</v>
      </c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60" t="s">
        <v>142</v>
      </c>
      <c r="CO28" s="361"/>
      <c r="CP28" s="361"/>
      <c r="CQ28" s="361"/>
      <c r="CR28" s="361"/>
      <c r="CS28" s="361"/>
      <c r="CT28" s="361"/>
      <c r="CU28" s="412"/>
      <c r="CV28" s="415" t="s">
        <v>36</v>
      </c>
      <c r="CW28" s="361"/>
      <c r="CX28" s="361"/>
      <c r="CY28" s="361"/>
      <c r="CZ28" s="361"/>
      <c r="DA28" s="361"/>
      <c r="DB28" s="361"/>
      <c r="DC28" s="361"/>
      <c r="DD28" s="361"/>
      <c r="DE28" s="412"/>
      <c r="DF28" s="240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9"/>
      <c r="DS28" s="240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9"/>
      <c r="EF28" s="240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9"/>
      <c r="ES28" s="240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2"/>
    </row>
    <row r="29" spans="1:161" ht="11.25">
      <c r="A29" s="435"/>
      <c r="B29" s="435"/>
      <c r="C29" s="435"/>
      <c r="D29" s="435"/>
      <c r="E29" s="435"/>
      <c r="F29" s="435"/>
      <c r="G29" s="435"/>
      <c r="H29" s="436"/>
      <c r="I29" s="438" t="s">
        <v>139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40"/>
      <c r="CN29" s="441" t="s">
        <v>143</v>
      </c>
      <c r="CO29" s="435"/>
      <c r="CP29" s="435"/>
      <c r="CQ29" s="435"/>
      <c r="CR29" s="435"/>
      <c r="CS29" s="435"/>
      <c r="CT29" s="435"/>
      <c r="CU29" s="436"/>
      <c r="CV29" s="443"/>
      <c r="CW29" s="435"/>
      <c r="CX29" s="435"/>
      <c r="CY29" s="435"/>
      <c r="CZ29" s="435"/>
      <c r="DA29" s="435"/>
      <c r="DB29" s="435"/>
      <c r="DC29" s="435"/>
      <c r="DD29" s="435"/>
      <c r="DE29" s="436"/>
      <c r="DF29" s="426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8"/>
      <c r="DS29" s="426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8"/>
      <c r="EF29" s="426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28"/>
      <c r="ES29" s="426"/>
      <c r="ET29" s="427"/>
      <c r="EU29" s="427"/>
      <c r="EV29" s="427"/>
      <c r="EW29" s="427"/>
      <c r="EX29" s="427"/>
      <c r="EY29" s="427"/>
      <c r="EZ29" s="427"/>
      <c r="FA29" s="427"/>
      <c r="FB29" s="427"/>
      <c r="FC29" s="427"/>
      <c r="FD29" s="427"/>
      <c r="FE29" s="453"/>
    </row>
    <row r="30" spans="1:161" ht="12" thickBot="1">
      <c r="A30" s="364"/>
      <c r="B30" s="364"/>
      <c r="C30" s="364"/>
      <c r="D30" s="364"/>
      <c r="E30" s="364"/>
      <c r="F30" s="364"/>
      <c r="G30" s="364"/>
      <c r="H30" s="437"/>
      <c r="I30" s="445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55"/>
      <c r="CO30" s="456"/>
      <c r="CP30" s="456"/>
      <c r="CQ30" s="456"/>
      <c r="CR30" s="456"/>
      <c r="CS30" s="456"/>
      <c r="CT30" s="456"/>
      <c r="CU30" s="457"/>
      <c r="CV30" s="458"/>
      <c r="CW30" s="456"/>
      <c r="CX30" s="456"/>
      <c r="CY30" s="456"/>
      <c r="CZ30" s="456"/>
      <c r="DA30" s="456"/>
      <c r="DB30" s="456"/>
      <c r="DC30" s="456"/>
      <c r="DD30" s="456"/>
      <c r="DE30" s="457"/>
      <c r="DF30" s="432"/>
      <c r="DG30" s="433"/>
      <c r="DH30" s="433"/>
      <c r="DI30" s="433"/>
      <c r="DJ30" s="433"/>
      <c r="DK30" s="433"/>
      <c r="DL30" s="433"/>
      <c r="DM30" s="433"/>
      <c r="DN30" s="433"/>
      <c r="DO30" s="433"/>
      <c r="DP30" s="433"/>
      <c r="DQ30" s="433"/>
      <c r="DR30" s="434"/>
      <c r="DS30" s="432"/>
      <c r="DT30" s="433"/>
      <c r="DU30" s="433"/>
      <c r="DV30" s="433"/>
      <c r="DW30" s="433"/>
      <c r="DX30" s="433"/>
      <c r="DY30" s="433"/>
      <c r="DZ30" s="433"/>
      <c r="EA30" s="433"/>
      <c r="EB30" s="433"/>
      <c r="EC30" s="433"/>
      <c r="ED30" s="433"/>
      <c r="EE30" s="434"/>
      <c r="EF30" s="432"/>
      <c r="EG30" s="433"/>
      <c r="EH30" s="433"/>
      <c r="EI30" s="433"/>
      <c r="EJ30" s="433"/>
      <c r="EK30" s="433"/>
      <c r="EL30" s="433"/>
      <c r="EM30" s="433"/>
      <c r="EN30" s="433"/>
      <c r="EO30" s="433"/>
      <c r="EP30" s="433"/>
      <c r="EQ30" s="433"/>
      <c r="ER30" s="434"/>
      <c r="ES30" s="432"/>
      <c r="ET30" s="433"/>
      <c r="EU30" s="433"/>
      <c r="EV30" s="433"/>
      <c r="EW30" s="433"/>
      <c r="EX30" s="433"/>
      <c r="EY30" s="433"/>
      <c r="EZ30" s="433"/>
      <c r="FA30" s="433"/>
      <c r="FB30" s="433"/>
      <c r="FC30" s="433"/>
      <c r="FD30" s="433"/>
      <c r="FE30" s="459"/>
    </row>
    <row r="32" ht="11.25">
      <c r="I32" s="1" t="s">
        <v>144</v>
      </c>
    </row>
    <row r="33" spans="9:96" ht="11.25">
      <c r="I33" s="1" t="s">
        <v>145</v>
      </c>
      <c r="AQ33" s="430" t="s">
        <v>666</v>
      </c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0"/>
      <c r="BV33" s="430"/>
      <c r="BY33" s="430" t="s">
        <v>643</v>
      </c>
      <c r="BZ33" s="430"/>
      <c r="CA33" s="430"/>
      <c r="CB33" s="430"/>
      <c r="CC33" s="430"/>
      <c r="CD33" s="430"/>
      <c r="CE33" s="430"/>
      <c r="CF33" s="430"/>
      <c r="CG33" s="430"/>
      <c r="CH33" s="430"/>
      <c r="CI33" s="430"/>
      <c r="CJ33" s="430"/>
      <c r="CK33" s="430"/>
      <c r="CL33" s="430"/>
      <c r="CM33" s="430"/>
      <c r="CN33" s="430"/>
      <c r="CO33" s="430"/>
      <c r="CP33" s="430"/>
      <c r="CQ33" s="430"/>
      <c r="CR33" s="430"/>
    </row>
    <row r="34" spans="43:96" s="4" customFormat="1" ht="8.25">
      <c r="AQ34" s="376" t="s">
        <v>146</v>
      </c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K34" s="376" t="s">
        <v>17</v>
      </c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Y34" s="376" t="s">
        <v>18</v>
      </c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147</v>
      </c>
      <c r="AM36" s="430" t="s">
        <v>598</v>
      </c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G36" s="430" t="s">
        <v>689</v>
      </c>
      <c r="BH36" s="430"/>
      <c r="BI36" s="430"/>
      <c r="BJ36" s="430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0"/>
      <c r="BW36" s="430"/>
      <c r="BX36" s="430"/>
      <c r="CA36" s="364" t="s">
        <v>703</v>
      </c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</row>
    <row r="37" spans="39:96" s="4" customFormat="1" ht="8.25">
      <c r="AM37" s="376" t="s">
        <v>146</v>
      </c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G37" s="376" t="s">
        <v>148</v>
      </c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CA37" s="376" t="s">
        <v>149</v>
      </c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363" t="s">
        <v>19</v>
      </c>
      <c r="J39" s="363"/>
      <c r="K39" s="364" t="s">
        <v>674</v>
      </c>
      <c r="L39" s="364"/>
      <c r="M39" s="364"/>
      <c r="N39" s="365" t="s">
        <v>19</v>
      </c>
      <c r="O39" s="365"/>
      <c r="Q39" s="364" t="s">
        <v>610</v>
      </c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3">
        <v>20</v>
      </c>
      <c r="AG39" s="363"/>
      <c r="AH39" s="363"/>
      <c r="AI39" s="460" t="s">
        <v>595</v>
      </c>
      <c r="AJ39" s="460"/>
      <c r="AK39" s="460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150</v>
      </c>
      <c r="CM42" s="14"/>
    </row>
    <row r="43" spans="1:91" ht="11.25">
      <c r="A43" s="461" t="s">
        <v>288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30"/>
      <c r="BR43" s="430"/>
      <c r="BS43" s="430"/>
      <c r="BT43" s="430"/>
      <c r="BU43" s="430"/>
      <c r="BV43" s="430"/>
      <c r="BW43" s="430"/>
      <c r="BX43" s="430"/>
      <c r="BY43" s="430"/>
      <c r="BZ43" s="430"/>
      <c r="CA43" s="430"/>
      <c r="CB43" s="430"/>
      <c r="CC43" s="430"/>
      <c r="CD43" s="430"/>
      <c r="CE43" s="430"/>
      <c r="CF43" s="430"/>
      <c r="CG43" s="430"/>
      <c r="CH43" s="430"/>
      <c r="CI43" s="430"/>
      <c r="CJ43" s="430"/>
      <c r="CK43" s="430"/>
      <c r="CL43" s="430"/>
      <c r="CM43" s="462"/>
    </row>
    <row r="44" spans="1:91" s="4" customFormat="1" ht="8.25">
      <c r="A44" s="463" t="s">
        <v>151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6"/>
      <c r="CK44" s="376"/>
      <c r="CL44" s="376"/>
      <c r="CM44" s="464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461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AH46" s="430" t="s">
        <v>645</v>
      </c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430"/>
      <c r="BE46" s="430"/>
      <c r="BF46" s="430"/>
      <c r="BG46" s="430"/>
      <c r="BH46" s="430"/>
      <c r="BI46" s="430"/>
      <c r="BJ46" s="430"/>
      <c r="BK46" s="430"/>
      <c r="BL46" s="430"/>
      <c r="BM46" s="430"/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BY46" s="430"/>
      <c r="BZ46" s="430"/>
      <c r="CA46" s="430"/>
      <c r="CB46" s="430"/>
      <c r="CC46" s="430"/>
      <c r="CD46" s="430"/>
      <c r="CE46" s="430"/>
      <c r="CF46" s="430"/>
      <c r="CG46" s="430"/>
      <c r="CH46" s="430"/>
      <c r="CI46" s="430"/>
      <c r="CJ46" s="430"/>
      <c r="CK46" s="430"/>
      <c r="CL46" s="430"/>
      <c r="CM46" s="462"/>
    </row>
    <row r="47" spans="1:91" s="4" customFormat="1" ht="8.25">
      <c r="A47" s="463" t="s">
        <v>17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AH47" s="376" t="s">
        <v>18</v>
      </c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  <c r="BH47" s="376"/>
      <c r="BI47" s="376"/>
      <c r="BJ47" s="376"/>
      <c r="BK47" s="376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6"/>
      <c r="CC47" s="376"/>
      <c r="CD47" s="376"/>
      <c r="CE47" s="376"/>
      <c r="CF47" s="376"/>
      <c r="CG47" s="376"/>
      <c r="CH47" s="376"/>
      <c r="CI47" s="376"/>
      <c r="CJ47" s="376"/>
      <c r="CK47" s="376"/>
      <c r="CL47" s="376"/>
      <c r="CM47" s="464"/>
    </row>
    <row r="48" spans="1:91" ht="11.25">
      <c r="A48" s="13"/>
      <c r="CM48" s="14"/>
    </row>
    <row r="49" spans="1:91" ht="11.25">
      <c r="A49" s="465" t="s">
        <v>19</v>
      </c>
      <c r="B49" s="363"/>
      <c r="C49" s="364" t="s">
        <v>674</v>
      </c>
      <c r="D49" s="364"/>
      <c r="E49" s="364"/>
      <c r="F49" s="365" t="s">
        <v>19</v>
      </c>
      <c r="G49" s="365"/>
      <c r="I49" s="364" t="s">
        <v>610</v>
      </c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3">
        <v>20</v>
      </c>
      <c r="Y49" s="363"/>
      <c r="Z49" s="363"/>
      <c r="AA49" s="460" t="s">
        <v>595</v>
      </c>
      <c r="AB49" s="460"/>
      <c r="AC49" s="460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48"/>
  <sheetViews>
    <sheetView zoomScaleSheetLayoutView="100" zoomScalePageLayoutView="0" workbookViewId="0" topLeftCell="A1">
      <selection activeCell="GY23" sqref="GY23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19" t="s">
        <v>152</v>
      </c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</row>
    <row r="4" spans="68:167" s="23" customFormat="1" ht="10.5" customHeight="1">
      <c r="BP4" s="472" t="s">
        <v>289</v>
      </c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472"/>
      <c r="CR4" s="472"/>
      <c r="CS4" s="472"/>
      <c r="CT4" s="472"/>
      <c r="CU4" s="472"/>
      <c r="CV4" s="472"/>
      <c r="CW4" s="472"/>
      <c r="CX4" s="472"/>
      <c r="CY4" s="472"/>
      <c r="CZ4" s="472"/>
      <c r="DA4" s="472"/>
      <c r="DB4" s="472"/>
      <c r="DC4" s="472"/>
      <c r="DD4" s="472"/>
      <c r="DE4" s="472"/>
      <c r="DF4" s="472"/>
      <c r="DG4" s="472"/>
      <c r="DH4" s="472"/>
      <c r="DI4" s="472"/>
      <c r="DJ4" s="472"/>
      <c r="DK4" s="472"/>
      <c r="DL4" s="472"/>
      <c r="DM4" s="472"/>
      <c r="DN4" s="472"/>
      <c r="DO4" s="472"/>
      <c r="DP4" s="472"/>
      <c r="DQ4" s="472"/>
      <c r="DR4" s="472"/>
      <c r="DS4" s="472"/>
      <c r="DT4" s="472"/>
      <c r="DU4" s="472"/>
      <c r="DV4" s="472"/>
      <c r="DW4" s="472"/>
      <c r="DX4" s="472"/>
      <c r="DY4" s="472"/>
      <c r="DZ4" s="472"/>
      <c r="EA4" s="472"/>
      <c r="EB4" s="472"/>
      <c r="EC4" s="472"/>
      <c r="ED4" s="472"/>
      <c r="EE4" s="472"/>
      <c r="EF4" s="472"/>
      <c r="EG4" s="472"/>
      <c r="EH4" s="472"/>
      <c r="EI4" s="472"/>
      <c r="EJ4" s="472"/>
      <c r="EK4" s="472"/>
      <c r="EL4" s="472"/>
      <c r="EM4" s="472"/>
      <c r="EN4" s="472"/>
      <c r="EO4" s="472"/>
      <c r="EP4" s="472"/>
      <c r="EQ4" s="472"/>
      <c r="ER4" s="472"/>
      <c r="ES4" s="472"/>
      <c r="ET4" s="472"/>
      <c r="EU4" s="472"/>
      <c r="EV4" s="472"/>
      <c r="EW4" s="472"/>
      <c r="EX4" s="472"/>
      <c r="EY4" s="472"/>
      <c r="EZ4" s="472"/>
      <c r="FA4" s="472"/>
      <c r="FB4" s="472"/>
      <c r="FC4" s="472"/>
      <c r="FD4" s="472"/>
      <c r="FE4" s="472"/>
      <c r="FF4" s="472"/>
      <c r="FG4" s="472"/>
      <c r="FH4" s="472"/>
      <c r="FI4" s="472"/>
      <c r="FJ4" s="472"/>
      <c r="FK4" s="472"/>
    </row>
    <row r="5" spans="68:167" s="22" customFormat="1" ht="9.75" customHeight="1">
      <c r="BP5" s="478" t="s">
        <v>245</v>
      </c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78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78"/>
      <c r="EK5" s="478"/>
      <c r="EL5" s="478"/>
      <c r="EM5" s="478"/>
      <c r="EN5" s="478"/>
      <c r="EO5" s="478"/>
      <c r="EP5" s="478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8"/>
    </row>
    <row r="6" spans="68:167" s="23" customFormat="1" ht="10.5" customHeight="1">
      <c r="BP6" s="472"/>
      <c r="BQ6" s="472"/>
      <c r="BR6" s="472"/>
      <c r="BS6" s="472"/>
      <c r="BT6" s="472"/>
      <c r="BU6" s="472"/>
      <c r="BV6" s="472"/>
      <c r="BW6" s="472"/>
      <c r="BX6" s="472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25"/>
      <c r="CM6" s="25"/>
      <c r="DT6" s="25"/>
      <c r="DU6" s="25"/>
      <c r="DV6" s="25"/>
      <c r="DW6" s="25"/>
      <c r="DX6" s="25"/>
      <c r="DY6" s="472" t="s">
        <v>625</v>
      </c>
      <c r="DZ6" s="472"/>
      <c r="EA6" s="472"/>
      <c r="EB6" s="472"/>
      <c r="EC6" s="472"/>
      <c r="ED6" s="472"/>
      <c r="EE6" s="472"/>
      <c r="EF6" s="472"/>
      <c r="EG6" s="472"/>
      <c r="EH6" s="472"/>
      <c r="EI6" s="472"/>
      <c r="EJ6" s="472"/>
      <c r="EK6" s="472"/>
      <c r="EL6" s="472"/>
      <c r="EM6" s="472"/>
      <c r="EN6" s="472"/>
      <c r="EO6" s="472"/>
      <c r="EP6" s="472"/>
      <c r="EQ6" s="472"/>
      <c r="ER6" s="472"/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472"/>
    </row>
    <row r="7" spans="68:167" s="22" customFormat="1" ht="9.75" customHeight="1">
      <c r="BP7" s="477" t="s">
        <v>17</v>
      </c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51"/>
      <c r="CM7" s="51"/>
      <c r="DY7" s="478" t="s">
        <v>18</v>
      </c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</row>
    <row r="8" spans="68:167" s="23" customFormat="1" ht="10.5" customHeight="1">
      <c r="BP8" s="24" t="s">
        <v>19</v>
      </c>
      <c r="BQ8" s="468" t="s">
        <v>690</v>
      </c>
      <c r="BR8" s="468"/>
      <c r="BS8" s="468"/>
      <c r="BT8" s="468"/>
      <c r="BU8" s="468"/>
      <c r="BV8" s="466" t="s">
        <v>19</v>
      </c>
      <c r="BW8" s="466"/>
      <c r="BX8" s="468" t="s">
        <v>691</v>
      </c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7">
        <v>20</v>
      </c>
      <c r="CV8" s="467"/>
      <c r="CW8" s="467"/>
      <c r="CX8" s="467"/>
      <c r="CY8" s="469" t="s">
        <v>594</v>
      </c>
      <c r="CZ8" s="469"/>
      <c r="DA8" s="469"/>
      <c r="DB8" s="466" t="s">
        <v>3</v>
      </c>
      <c r="DC8" s="466"/>
      <c r="DD8" s="466"/>
      <c r="FK8" s="24"/>
    </row>
    <row r="9" spans="2:154" s="27" customFormat="1" ht="15" customHeight="1">
      <c r="B9" s="570" t="s">
        <v>246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  <c r="BF9" s="570"/>
      <c r="BG9" s="570"/>
      <c r="BH9" s="570"/>
      <c r="BI9" s="570"/>
      <c r="BJ9" s="570"/>
      <c r="BK9" s="570"/>
      <c r="BL9" s="570"/>
      <c r="BM9" s="570"/>
      <c r="BN9" s="570"/>
      <c r="BO9" s="570"/>
      <c r="BP9" s="570"/>
      <c r="BQ9" s="570"/>
      <c r="BR9" s="570"/>
      <c r="BS9" s="570"/>
      <c r="BT9" s="570"/>
      <c r="BU9" s="570"/>
      <c r="BV9" s="570"/>
      <c r="BW9" s="570"/>
      <c r="BX9" s="570"/>
      <c r="BY9" s="570"/>
      <c r="BZ9" s="570"/>
      <c r="CA9" s="570"/>
      <c r="CB9" s="570"/>
      <c r="CC9" s="570"/>
      <c r="CD9" s="570"/>
      <c r="CE9" s="570"/>
      <c r="CF9" s="570"/>
      <c r="CG9" s="570"/>
      <c r="CH9" s="570"/>
      <c r="CI9" s="570"/>
      <c r="CJ9" s="570"/>
      <c r="CK9" s="570"/>
      <c r="CL9" s="570"/>
      <c r="CM9" s="570"/>
      <c r="CN9" s="570"/>
      <c r="CO9" s="570"/>
      <c r="CP9" s="570"/>
      <c r="CQ9" s="570"/>
      <c r="CR9" s="570"/>
      <c r="CS9" s="570"/>
      <c r="CT9" s="570"/>
      <c r="CU9" s="570"/>
      <c r="CV9" s="570"/>
      <c r="CW9" s="570"/>
      <c r="CX9" s="570"/>
      <c r="CY9" s="570"/>
      <c r="CZ9" s="570"/>
      <c r="DA9" s="570"/>
      <c r="DB9" s="570"/>
      <c r="DC9" s="570"/>
      <c r="DD9" s="570"/>
      <c r="DE9" s="570"/>
      <c r="DF9" s="570"/>
      <c r="DG9" s="570"/>
      <c r="DH9" s="570"/>
      <c r="DI9" s="570"/>
      <c r="DJ9" s="570"/>
      <c r="DK9" s="570"/>
      <c r="DL9" s="570"/>
      <c r="DM9" s="570"/>
      <c r="DN9" s="570"/>
      <c r="DO9" s="570"/>
      <c r="DP9" s="570"/>
      <c r="DQ9" s="570"/>
      <c r="DR9" s="570"/>
      <c r="DS9" s="570"/>
      <c r="DT9" s="570"/>
      <c r="DU9" s="570"/>
      <c r="DV9" s="570"/>
      <c r="DW9" s="570"/>
      <c r="DX9" s="570"/>
      <c r="DY9" s="570"/>
      <c r="DZ9" s="570"/>
      <c r="EA9" s="570"/>
      <c r="EB9" s="570"/>
      <c r="EC9" s="570"/>
      <c r="ED9" s="570"/>
      <c r="EE9" s="570"/>
      <c r="EF9" s="570"/>
      <c r="EG9" s="570"/>
      <c r="EH9" s="570"/>
      <c r="EI9" s="570"/>
      <c r="EJ9" s="570"/>
      <c r="EK9" s="570"/>
      <c r="EL9" s="570"/>
      <c r="EM9" s="570"/>
      <c r="EN9" s="570"/>
      <c r="EO9" s="570"/>
      <c r="EP9" s="570"/>
      <c r="EQ9" s="570"/>
      <c r="ER9" s="570"/>
      <c r="ES9" s="570"/>
      <c r="ET9" s="570"/>
      <c r="EU9" s="570"/>
      <c r="EV9" s="570"/>
      <c r="EW9" s="570"/>
      <c r="EX9" s="570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564</v>
      </c>
      <c r="EJ10" s="571" t="s">
        <v>593</v>
      </c>
      <c r="EK10" s="571"/>
      <c r="EL10" s="571"/>
      <c r="EM10" s="571"/>
      <c r="EN10" s="29" t="s">
        <v>247</v>
      </c>
      <c r="EO10" s="29"/>
      <c r="EP10" s="29"/>
      <c r="EQ10" s="29"/>
      <c r="EZ10" s="572" t="s">
        <v>248</v>
      </c>
      <c r="FA10" s="573"/>
      <c r="FB10" s="573"/>
      <c r="FC10" s="573"/>
      <c r="FD10" s="573"/>
      <c r="FE10" s="573"/>
      <c r="FF10" s="573"/>
      <c r="FG10" s="573"/>
      <c r="FH10" s="573"/>
      <c r="FI10" s="573"/>
      <c r="FJ10" s="573"/>
      <c r="FK10" s="574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249</v>
      </c>
      <c r="EZ11" s="575" t="s">
        <v>250</v>
      </c>
      <c r="FA11" s="576"/>
      <c r="FB11" s="576"/>
      <c r="FC11" s="576"/>
      <c r="FD11" s="576"/>
      <c r="FE11" s="576"/>
      <c r="FF11" s="576"/>
      <c r="FG11" s="576"/>
      <c r="FH11" s="576"/>
      <c r="FI11" s="576"/>
      <c r="FJ11" s="576"/>
      <c r="FK11" s="577"/>
    </row>
    <row r="12" spans="43:167" s="23" customFormat="1" ht="10.5" customHeight="1">
      <c r="AQ12" s="24" t="s">
        <v>33</v>
      </c>
      <c r="AR12" s="468" t="s">
        <v>674</v>
      </c>
      <c r="AS12" s="468"/>
      <c r="AT12" s="468"/>
      <c r="AU12" s="468"/>
      <c r="AV12" s="468"/>
      <c r="AW12" s="466" t="s">
        <v>19</v>
      </c>
      <c r="AX12" s="466"/>
      <c r="AY12" s="468" t="s">
        <v>610</v>
      </c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7">
        <v>20</v>
      </c>
      <c r="BW12" s="467"/>
      <c r="BX12" s="467"/>
      <c r="BY12" s="467"/>
      <c r="BZ12" s="469" t="s">
        <v>594</v>
      </c>
      <c r="CA12" s="469"/>
      <c r="CB12" s="469"/>
      <c r="CC12" s="466" t="s">
        <v>3</v>
      </c>
      <c r="CD12" s="466"/>
      <c r="CE12" s="466"/>
      <c r="ER12" s="24"/>
      <c r="ES12" s="24"/>
      <c r="ET12" s="24"/>
      <c r="EU12" s="24"/>
      <c r="EX12" s="24" t="s">
        <v>22</v>
      </c>
      <c r="EZ12" s="556" t="s">
        <v>692</v>
      </c>
      <c r="FA12" s="557"/>
      <c r="FB12" s="557"/>
      <c r="FC12" s="557"/>
      <c r="FD12" s="557"/>
      <c r="FE12" s="557"/>
      <c r="FF12" s="557"/>
      <c r="FG12" s="557"/>
      <c r="FH12" s="557"/>
      <c r="FI12" s="557"/>
      <c r="FJ12" s="557"/>
      <c r="FK12" s="558"/>
    </row>
    <row r="13" spans="1:167" s="23" customFormat="1" ht="10.5" customHeight="1">
      <c r="A13" s="23" t="s">
        <v>251</v>
      </c>
      <c r="AO13" s="559" t="s">
        <v>662</v>
      </c>
      <c r="AP13" s="559"/>
      <c r="AQ13" s="559"/>
      <c r="AR13" s="559"/>
      <c r="AS13" s="559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59"/>
      <c r="CH13" s="559"/>
      <c r="CI13" s="559"/>
      <c r="CJ13" s="559"/>
      <c r="CK13" s="559"/>
      <c r="CL13" s="559"/>
      <c r="CM13" s="559"/>
      <c r="CN13" s="559"/>
      <c r="CO13" s="559"/>
      <c r="CP13" s="559"/>
      <c r="CQ13" s="559"/>
      <c r="CR13" s="559"/>
      <c r="CS13" s="559"/>
      <c r="CT13" s="559"/>
      <c r="CU13" s="559"/>
      <c r="CV13" s="559"/>
      <c r="CW13" s="559"/>
      <c r="CX13" s="559"/>
      <c r="CY13" s="559"/>
      <c r="CZ13" s="559"/>
      <c r="DA13" s="559"/>
      <c r="DB13" s="559"/>
      <c r="DC13" s="559"/>
      <c r="DD13" s="559"/>
      <c r="DE13" s="559"/>
      <c r="DF13" s="559"/>
      <c r="DG13" s="559"/>
      <c r="DH13" s="559"/>
      <c r="DI13" s="559"/>
      <c r="DJ13" s="559"/>
      <c r="DK13" s="559"/>
      <c r="DL13" s="559"/>
      <c r="DM13" s="559"/>
      <c r="DN13" s="559"/>
      <c r="DO13" s="559"/>
      <c r="DP13" s="559"/>
      <c r="DQ13" s="559"/>
      <c r="DR13" s="559"/>
      <c r="DS13" s="559"/>
      <c r="DT13" s="559"/>
      <c r="DU13" s="559"/>
      <c r="DV13" s="559"/>
      <c r="DW13" s="559"/>
      <c r="DX13" s="559"/>
      <c r="DY13" s="559"/>
      <c r="DZ13" s="559"/>
      <c r="EA13" s="559"/>
      <c r="EB13" s="559"/>
      <c r="EC13" s="559"/>
      <c r="ED13" s="559"/>
      <c r="EE13" s="559"/>
      <c r="EF13" s="559"/>
      <c r="EG13" s="559"/>
      <c r="EH13" s="559"/>
      <c r="EI13" s="559"/>
      <c r="EJ13" s="559"/>
      <c r="EK13" s="559"/>
      <c r="EL13" s="559"/>
      <c r="ER13" s="24"/>
      <c r="ES13" s="24"/>
      <c r="ET13" s="24"/>
      <c r="EU13" s="24"/>
      <c r="EX13" s="24"/>
      <c r="EZ13" s="548" t="s">
        <v>626</v>
      </c>
      <c r="FA13" s="549"/>
      <c r="FB13" s="549"/>
      <c r="FC13" s="549"/>
      <c r="FD13" s="549"/>
      <c r="FE13" s="549"/>
      <c r="FF13" s="549"/>
      <c r="FG13" s="549"/>
      <c r="FH13" s="549"/>
      <c r="FI13" s="549"/>
      <c r="FJ13" s="549"/>
      <c r="FK13" s="550"/>
    </row>
    <row r="14" spans="1:167" s="23" customFormat="1" ht="10.5" customHeight="1">
      <c r="A14" s="23" t="s">
        <v>252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0"/>
      <c r="BJ14" s="560"/>
      <c r="BK14" s="560"/>
      <c r="BL14" s="560"/>
      <c r="BM14" s="560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0"/>
      <c r="CN14" s="560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0"/>
      <c r="DG14" s="560"/>
      <c r="DH14" s="560"/>
      <c r="DI14" s="560"/>
      <c r="DJ14" s="560"/>
      <c r="DK14" s="560"/>
      <c r="DL14" s="560"/>
      <c r="DM14" s="560"/>
      <c r="DN14" s="560"/>
      <c r="DO14" s="560"/>
      <c r="DP14" s="560"/>
      <c r="DQ14" s="560"/>
      <c r="DR14" s="560"/>
      <c r="DS14" s="560"/>
      <c r="DT14" s="560"/>
      <c r="DU14" s="560"/>
      <c r="DV14" s="560"/>
      <c r="DW14" s="560"/>
      <c r="DX14" s="560"/>
      <c r="DY14" s="560"/>
      <c r="DZ14" s="560"/>
      <c r="EA14" s="560"/>
      <c r="EB14" s="560"/>
      <c r="EC14" s="560"/>
      <c r="ED14" s="560"/>
      <c r="EE14" s="560"/>
      <c r="EF14" s="560"/>
      <c r="EG14" s="560"/>
      <c r="EH14" s="560"/>
      <c r="EI14" s="560"/>
      <c r="EJ14" s="560"/>
      <c r="EK14" s="560"/>
      <c r="EL14" s="560"/>
      <c r="ER14" s="24"/>
      <c r="ES14" s="24"/>
      <c r="ET14" s="24"/>
      <c r="EU14" s="24"/>
      <c r="EX14" s="24" t="s">
        <v>253</v>
      </c>
      <c r="EZ14" s="554"/>
      <c r="FA14" s="468"/>
      <c r="FB14" s="468"/>
      <c r="FC14" s="468"/>
      <c r="FD14" s="468"/>
      <c r="FE14" s="468"/>
      <c r="FF14" s="468"/>
      <c r="FG14" s="468"/>
      <c r="FH14" s="468"/>
      <c r="FI14" s="468"/>
      <c r="FJ14" s="468"/>
      <c r="FK14" s="555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48"/>
      <c r="FA15" s="549"/>
      <c r="FB15" s="549"/>
      <c r="FC15" s="549"/>
      <c r="FD15" s="549"/>
      <c r="FE15" s="549"/>
      <c r="FF15" s="549"/>
      <c r="FG15" s="549"/>
      <c r="FH15" s="549"/>
      <c r="FI15" s="549"/>
      <c r="FJ15" s="549"/>
      <c r="FK15" s="550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254</v>
      </c>
      <c r="AP16" s="26"/>
      <c r="AQ16" s="26"/>
      <c r="AR16" s="26"/>
      <c r="AY16" s="564" t="s">
        <v>661</v>
      </c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255</v>
      </c>
      <c r="EZ16" s="561"/>
      <c r="FA16" s="562"/>
      <c r="FB16" s="562"/>
      <c r="FC16" s="562"/>
      <c r="FD16" s="562"/>
      <c r="FE16" s="562"/>
      <c r="FF16" s="562"/>
      <c r="FG16" s="562"/>
      <c r="FH16" s="562"/>
      <c r="FI16" s="562"/>
      <c r="FJ16" s="562"/>
      <c r="FK16" s="563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67"/>
      <c r="AZ17" s="568"/>
      <c r="BA17" s="568"/>
      <c r="BB17" s="568"/>
      <c r="BC17" s="568"/>
      <c r="BD17" s="568"/>
      <c r="BE17" s="568"/>
      <c r="BF17" s="568"/>
      <c r="BG17" s="568"/>
      <c r="BH17" s="568"/>
      <c r="BI17" s="568"/>
      <c r="BJ17" s="568"/>
      <c r="BK17" s="568"/>
      <c r="BL17" s="568"/>
      <c r="BM17" s="568"/>
      <c r="BN17" s="568"/>
      <c r="BO17" s="568"/>
      <c r="BP17" s="568"/>
      <c r="BQ17" s="568"/>
      <c r="BR17" s="568"/>
      <c r="BS17" s="568"/>
      <c r="BT17" s="568"/>
      <c r="BU17" s="568"/>
      <c r="BV17" s="568"/>
      <c r="BW17" s="568"/>
      <c r="BX17" s="568"/>
      <c r="BY17" s="568"/>
      <c r="BZ17" s="569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54"/>
      <c r="FA17" s="468"/>
      <c r="FB17" s="468"/>
      <c r="FC17" s="468"/>
      <c r="FD17" s="468"/>
      <c r="FE17" s="468"/>
      <c r="FF17" s="468"/>
      <c r="FG17" s="468"/>
      <c r="FH17" s="468"/>
      <c r="FI17" s="468"/>
      <c r="FJ17" s="468"/>
      <c r="FK17" s="555"/>
    </row>
    <row r="18" spans="1:167" s="23" customFormat="1" ht="10.5" customHeight="1">
      <c r="A18" s="23" t="s">
        <v>256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47" t="s">
        <v>628</v>
      </c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7"/>
      <c r="BL18" s="547"/>
      <c r="BM18" s="547"/>
      <c r="BN18" s="547"/>
      <c r="BO18" s="547"/>
      <c r="BP18" s="547"/>
      <c r="BQ18" s="547"/>
      <c r="BR18" s="547"/>
      <c r="BS18" s="547"/>
      <c r="BT18" s="547"/>
      <c r="BU18" s="547"/>
      <c r="BV18" s="547"/>
      <c r="BW18" s="547"/>
      <c r="BX18" s="547"/>
      <c r="BY18" s="547"/>
      <c r="BZ18" s="547"/>
      <c r="CA18" s="547"/>
      <c r="CB18" s="547"/>
      <c r="CC18" s="547"/>
      <c r="CD18" s="547"/>
      <c r="CE18" s="547"/>
      <c r="CF18" s="547"/>
      <c r="CG18" s="547"/>
      <c r="CH18" s="547"/>
      <c r="CI18" s="547"/>
      <c r="CJ18" s="547"/>
      <c r="CK18" s="547"/>
      <c r="CL18" s="547"/>
      <c r="CM18" s="547"/>
      <c r="CN18" s="547"/>
      <c r="CO18" s="547"/>
      <c r="CP18" s="547"/>
      <c r="CQ18" s="547"/>
      <c r="CR18" s="547"/>
      <c r="CS18" s="547"/>
      <c r="CT18" s="547"/>
      <c r="CU18" s="547"/>
      <c r="CV18" s="547"/>
      <c r="CW18" s="547"/>
      <c r="CX18" s="547"/>
      <c r="CY18" s="547"/>
      <c r="CZ18" s="547"/>
      <c r="DA18" s="547"/>
      <c r="DB18" s="547"/>
      <c r="DC18" s="547"/>
      <c r="DD18" s="547"/>
      <c r="DE18" s="547"/>
      <c r="DF18" s="547"/>
      <c r="DG18" s="547"/>
      <c r="DH18" s="547"/>
      <c r="DI18" s="547"/>
      <c r="DJ18" s="547"/>
      <c r="DK18" s="547"/>
      <c r="DL18" s="547"/>
      <c r="DM18" s="547"/>
      <c r="DN18" s="547"/>
      <c r="DO18" s="547"/>
      <c r="DP18" s="547"/>
      <c r="DQ18" s="547"/>
      <c r="DR18" s="547"/>
      <c r="DS18" s="547"/>
      <c r="DT18" s="547"/>
      <c r="DU18" s="547"/>
      <c r="DV18" s="547"/>
      <c r="DW18" s="547"/>
      <c r="DX18" s="547"/>
      <c r="DY18" s="547"/>
      <c r="DZ18" s="547"/>
      <c r="EA18" s="547"/>
      <c r="EB18" s="547"/>
      <c r="EC18" s="547"/>
      <c r="ED18" s="547"/>
      <c r="EE18" s="547"/>
      <c r="EF18" s="547"/>
      <c r="EG18" s="547"/>
      <c r="EH18" s="547"/>
      <c r="EI18" s="547"/>
      <c r="EJ18" s="547"/>
      <c r="EK18" s="547"/>
      <c r="EL18" s="547"/>
      <c r="ER18" s="24"/>
      <c r="ES18" s="24"/>
      <c r="ET18" s="24"/>
      <c r="EU18" s="24"/>
      <c r="EX18" s="32" t="s">
        <v>257</v>
      </c>
      <c r="EZ18" s="556" t="s">
        <v>627</v>
      </c>
      <c r="FA18" s="557"/>
      <c r="FB18" s="557"/>
      <c r="FC18" s="557"/>
      <c r="FD18" s="557"/>
      <c r="FE18" s="557"/>
      <c r="FF18" s="557"/>
      <c r="FG18" s="557"/>
      <c r="FH18" s="557"/>
      <c r="FI18" s="557"/>
      <c r="FJ18" s="557"/>
      <c r="FK18" s="558"/>
    </row>
    <row r="19" spans="1:167" s="23" customFormat="1" ht="10.5" customHeight="1">
      <c r="A19" s="23" t="s">
        <v>258</v>
      </c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6"/>
      <c r="CD19" s="546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6"/>
      <c r="CP19" s="546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6"/>
      <c r="DB19" s="546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6"/>
      <c r="DN19" s="546"/>
      <c r="DO19" s="546"/>
      <c r="DP19" s="546"/>
      <c r="DQ19" s="546"/>
      <c r="DR19" s="546"/>
      <c r="DS19" s="546"/>
      <c r="DT19" s="546"/>
      <c r="DU19" s="546"/>
      <c r="DV19" s="546"/>
      <c r="DW19" s="546"/>
      <c r="DX19" s="546"/>
      <c r="DY19" s="546"/>
      <c r="DZ19" s="546"/>
      <c r="EA19" s="546"/>
      <c r="EB19" s="546"/>
      <c r="EC19" s="546"/>
      <c r="ED19" s="546"/>
      <c r="EE19" s="546"/>
      <c r="EF19" s="546"/>
      <c r="EG19" s="546"/>
      <c r="EH19" s="546"/>
      <c r="EI19" s="546"/>
      <c r="EJ19" s="546"/>
      <c r="EK19" s="546"/>
      <c r="EL19" s="546"/>
      <c r="ER19" s="24"/>
      <c r="ES19" s="24"/>
      <c r="ET19" s="24"/>
      <c r="EU19" s="24"/>
      <c r="EX19" s="24"/>
      <c r="EZ19" s="548"/>
      <c r="FA19" s="549"/>
      <c r="FB19" s="549"/>
      <c r="FC19" s="549"/>
      <c r="FD19" s="549"/>
      <c r="FE19" s="549"/>
      <c r="FF19" s="549"/>
      <c r="FG19" s="549"/>
      <c r="FH19" s="549"/>
      <c r="FI19" s="549"/>
      <c r="FJ19" s="549"/>
      <c r="FK19" s="550"/>
    </row>
    <row r="20" spans="1:167" s="23" customFormat="1" ht="10.5" customHeight="1">
      <c r="A20" s="23" t="s">
        <v>26</v>
      </c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7"/>
      <c r="BQ20" s="547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7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47"/>
      <c r="DE20" s="547"/>
      <c r="DF20" s="547"/>
      <c r="DG20" s="547"/>
      <c r="DH20" s="547"/>
      <c r="DI20" s="547"/>
      <c r="DJ20" s="547"/>
      <c r="DK20" s="547"/>
      <c r="DL20" s="547"/>
      <c r="DM20" s="547"/>
      <c r="DN20" s="547"/>
      <c r="DO20" s="547"/>
      <c r="DP20" s="547"/>
      <c r="DQ20" s="547"/>
      <c r="DR20" s="547"/>
      <c r="DS20" s="547"/>
      <c r="DT20" s="547"/>
      <c r="DU20" s="547"/>
      <c r="DV20" s="547"/>
      <c r="DW20" s="547"/>
      <c r="DX20" s="547"/>
      <c r="DY20" s="547"/>
      <c r="DZ20" s="547"/>
      <c r="EA20" s="547"/>
      <c r="EB20" s="547"/>
      <c r="EC20" s="547"/>
      <c r="ED20" s="547"/>
      <c r="EE20" s="547"/>
      <c r="EF20" s="547"/>
      <c r="EG20" s="547"/>
      <c r="EH20" s="547"/>
      <c r="EI20" s="547"/>
      <c r="EJ20" s="547"/>
      <c r="EK20" s="547"/>
      <c r="EL20" s="547"/>
      <c r="ER20" s="24"/>
      <c r="ES20" s="24"/>
      <c r="ET20" s="24"/>
      <c r="EU20" s="24"/>
      <c r="EX20" s="24" t="s">
        <v>259</v>
      </c>
      <c r="EZ20" s="551"/>
      <c r="FA20" s="552"/>
      <c r="FB20" s="552"/>
      <c r="FC20" s="552"/>
      <c r="FD20" s="552"/>
      <c r="FE20" s="552"/>
      <c r="FF20" s="552"/>
      <c r="FG20" s="552"/>
      <c r="FH20" s="552"/>
      <c r="FI20" s="552"/>
      <c r="FJ20" s="552"/>
      <c r="FK20" s="553"/>
    </row>
    <row r="21" spans="1:167" s="23" customFormat="1" ht="10.5" customHeight="1">
      <c r="A21" s="23" t="s">
        <v>258</v>
      </c>
      <c r="AO21" s="546" t="s">
        <v>629</v>
      </c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6"/>
      <c r="CD21" s="546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6"/>
      <c r="CP21" s="546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6"/>
      <c r="DB21" s="546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6"/>
      <c r="DN21" s="546"/>
      <c r="DO21" s="546"/>
      <c r="DP21" s="546"/>
      <c r="DQ21" s="546"/>
      <c r="DR21" s="546"/>
      <c r="DS21" s="546"/>
      <c r="DT21" s="546"/>
      <c r="DU21" s="546"/>
      <c r="DV21" s="546"/>
      <c r="DW21" s="546"/>
      <c r="DX21" s="546"/>
      <c r="DY21" s="546"/>
      <c r="DZ21" s="546"/>
      <c r="EA21" s="546"/>
      <c r="EB21" s="546"/>
      <c r="EC21" s="546"/>
      <c r="ED21" s="546"/>
      <c r="EE21" s="546"/>
      <c r="EF21" s="546"/>
      <c r="EG21" s="546"/>
      <c r="EH21" s="546"/>
      <c r="EI21" s="546"/>
      <c r="EJ21" s="546"/>
      <c r="EK21" s="546"/>
      <c r="EL21" s="546"/>
      <c r="EN21" s="31"/>
      <c r="EO21" s="31"/>
      <c r="EP21" s="31"/>
      <c r="EQ21" s="31"/>
      <c r="ER21" s="32"/>
      <c r="ES21" s="32"/>
      <c r="ET21" s="32"/>
      <c r="EU21" s="32"/>
      <c r="EW21" s="31"/>
      <c r="EZ21" s="548"/>
      <c r="FA21" s="549"/>
      <c r="FB21" s="549"/>
      <c r="FC21" s="549"/>
      <c r="FD21" s="549"/>
      <c r="FE21" s="549"/>
      <c r="FF21" s="549"/>
      <c r="FG21" s="549"/>
      <c r="FH21" s="549"/>
      <c r="FI21" s="549"/>
      <c r="FJ21" s="549"/>
      <c r="FK21" s="550"/>
    </row>
    <row r="22" spans="1:167" s="23" customFormat="1" ht="10.5" customHeight="1">
      <c r="A22" s="23" t="s">
        <v>260</v>
      </c>
      <c r="AO22" s="547"/>
      <c r="AP22" s="547"/>
      <c r="AQ22" s="547"/>
      <c r="AR22" s="547"/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7"/>
      <c r="BI22" s="547"/>
      <c r="BJ22" s="547"/>
      <c r="BK22" s="547"/>
      <c r="BL22" s="547"/>
      <c r="BM22" s="547"/>
      <c r="BN22" s="547"/>
      <c r="BO22" s="547"/>
      <c r="BP22" s="547"/>
      <c r="BQ22" s="547"/>
      <c r="BR22" s="547"/>
      <c r="BS22" s="547"/>
      <c r="BT22" s="547"/>
      <c r="BU22" s="547"/>
      <c r="BV22" s="547"/>
      <c r="BW22" s="547"/>
      <c r="BX22" s="547"/>
      <c r="BY22" s="547"/>
      <c r="BZ22" s="547"/>
      <c r="CA22" s="547"/>
      <c r="CB22" s="547"/>
      <c r="CC22" s="547"/>
      <c r="CD22" s="547"/>
      <c r="CE22" s="547"/>
      <c r="CF22" s="547"/>
      <c r="CG22" s="547"/>
      <c r="CH22" s="547"/>
      <c r="CI22" s="547"/>
      <c r="CJ22" s="547"/>
      <c r="CK22" s="547"/>
      <c r="CL22" s="547"/>
      <c r="CM22" s="547"/>
      <c r="CN22" s="547"/>
      <c r="CO22" s="547"/>
      <c r="CP22" s="547"/>
      <c r="CQ22" s="547"/>
      <c r="CR22" s="547"/>
      <c r="CS22" s="547"/>
      <c r="CT22" s="547"/>
      <c r="CU22" s="547"/>
      <c r="CV22" s="547"/>
      <c r="CW22" s="547"/>
      <c r="CX22" s="547"/>
      <c r="CY22" s="547"/>
      <c r="CZ22" s="547"/>
      <c r="DA22" s="547"/>
      <c r="DB22" s="547"/>
      <c r="DC22" s="547"/>
      <c r="DD22" s="547"/>
      <c r="DE22" s="547"/>
      <c r="DF22" s="547"/>
      <c r="DG22" s="547"/>
      <c r="DH22" s="547"/>
      <c r="DI22" s="547"/>
      <c r="DJ22" s="547"/>
      <c r="DK22" s="547"/>
      <c r="DL22" s="547"/>
      <c r="DM22" s="547"/>
      <c r="DN22" s="547"/>
      <c r="DO22" s="547"/>
      <c r="DP22" s="547"/>
      <c r="DQ22" s="547"/>
      <c r="DR22" s="547"/>
      <c r="DS22" s="547"/>
      <c r="DT22" s="547"/>
      <c r="DU22" s="547"/>
      <c r="DV22" s="547"/>
      <c r="DW22" s="547"/>
      <c r="DX22" s="547"/>
      <c r="DY22" s="547"/>
      <c r="DZ22" s="547"/>
      <c r="EA22" s="547"/>
      <c r="EB22" s="547"/>
      <c r="EC22" s="547"/>
      <c r="ED22" s="547"/>
      <c r="EE22" s="547"/>
      <c r="EF22" s="547"/>
      <c r="EG22" s="547"/>
      <c r="EH22" s="547"/>
      <c r="EI22" s="547"/>
      <c r="EJ22" s="547"/>
      <c r="EK22" s="547"/>
      <c r="EL22" s="547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253</v>
      </c>
      <c r="EZ22" s="554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555"/>
    </row>
    <row r="23" spans="1:167" s="23" customFormat="1" ht="10.5" customHeight="1">
      <c r="A23" s="23" t="s">
        <v>261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51"/>
      <c r="FA23" s="552"/>
      <c r="FB23" s="552"/>
      <c r="FC23" s="552"/>
      <c r="FD23" s="552"/>
      <c r="FE23" s="552"/>
      <c r="FF23" s="552"/>
      <c r="FG23" s="552"/>
      <c r="FH23" s="552"/>
      <c r="FI23" s="552"/>
      <c r="FJ23" s="552"/>
      <c r="FK23" s="553"/>
    </row>
    <row r="24" spans="12:167" s="23" customFormat="1" ht="10.5" customHeight="1" thickBot="1">
      <c r="L24" s="472" t="s">
        <v>630</v>
      </c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262</v>
      </c>
      <c r="EZ24" s="523"/>
      <c r="FA24" s="524"/>
      <c r="FB24" s="524"/>
      <c r="FC24" s="524"/>
      <c r="FD24" s="524"/>
      <c r="FE24" s="524"/>
      <c r="FF24" s="524"/>
      <c r="FG24" s="524"/>
      <c r="FH24" s="524"/>
      <c r="FI24" s="524"/>
      <c r="FJ24" s="524"/>
      <c r="FK24" s="525"/>
    </row>
    <row r="25" spans="12:167" s="22" customFormat="1" ht="10.5" customHeight="1" thickBot="1">
      <c r="L25" s="477" t="s">
        <v>263</v>
      </c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264</v>
      </c>
      <c r="EN26" s="526"/>
      <c r="EO26" s="527"/>
      <c r="EP26" s="527"/>
      <c r="EQ26" s="527"/>
      <c r="ER26" s="527"/>
      <c r="ES26" s="527"/>
      <c r="ET26" s="527"/>
      <c r="EU26" s="527"/>
      <c r="EV26" s="527"/>
      <c r="EW26" s="527"/>
      <c r="EX26" s="527"/>
      <c r="EY26" s="527"/>
      <c r="EZ26" s="527"/>
      <c r="FA26" s="527"/>
      <c r="FB26" s="527"/>
      <c r="FC26" s="527"/>
      <c r="FD26" s="527"/>
      <c r="FE26" s="527"/>
      <c r="FF26" s="527"/>
      <c r="FG26" s="527"/>
      <c r="FH26" s="527"/>
      <c r="FI26" s="527"/>
      <c r="FJ26" s="527"/>
      <c r="FK26" s="528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29" t="s">
        <v>265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1" t="s">
        <v>266</v>
      </c>
      <c r="AF28" s="530"/>
      <c r="AG28" s="530"/>
      <c r="AH28" s="530"/>
      <c r="AI28" s="530"/>
      <c r="AJ28" s="530"/>
      <c r="AK28" s="530"/>
      <c r="AL28" s="530"/>
      <c r="AM28" s="530"/>
      <c r="AN28" s="530"/>
      <c r="AO28" s="532" t="s">
        <v>267</v>
      </c>
      <c r="AP28" s="533"/>
      <c r="AQ28" s="533"/>
      <c r="AR28" s="533"/>
      <c r="AS28" s="533"/>
      <c r="AT28" s="533"/>
      <c r="AU28" s="533"/>
      <c r="AV28" s="533"/>
      <c r="AW28" s="533"/>
      <c r="AX28" s="533"/>
      <c r="AY28" s="531" t="s">
        <v>268</v>
      </c>
      <c r="AZ28" s="530"/>
      <c r="BA28" s="530"/>
      <c r="BB28" s="530"/>
      <c r="BC28" s="530"/>
      <c r="BD28" s="530"/>
      <c r="BE28" s="530"/>
      <c r="BF28" s="530"/>
      <c r="BG28" s="530"/>
      <c r="BH28" s="530"/>
      <c r="BI28" s="534" t="s">
        <v>269</v>
      </c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6"/>
      <c r="CN28" s="537" t="s">
        <v>270</v>
      </c>
      <c r="CO28" s="538"/>
      <c r="CP28" s="538"/>
      <c r="CQ28" s="538"/>
      <c r="CR28" s="538"/>
      <c r="CS28" s="538"/>
      <c r="CT28" s="538"/>
      <c r="CU28" s="538"/>
      <c r="CV28" s="538"/>
      <c r="CW28" s="538"/>
      <c r="CX28" s="538"/>
      <c r="CY28" s="538"/>
      <c r="CZ28" s="538"/>
      <c r="DA28" s="538"/>
      <c r="DB28" s="538"/>
      <c r="DC28" s="538"/>
      <c r="DD28" s="538"/>
      <c r="DE28" s="538"/>
      <c r="DF28" s="538"/>
      <c r="DG28" s="538"/>
      <c r="DH28" s="538"/>
      <c r="DI28" s="538"/>
      <c r="DJ28" s="538"/>
      <c r="DK28" s="538"/>
      <c r="DL28" s="538"/>
      <c r="DM28" s="538"/>
      <c r="DN28" s="538"/>
      <c r="DO28" s="539"/>
      <c r="DP28" s="512" t="s">
        <v>271</v>
      </c>
      <c r="DQ28" s="513"/>
      <c r="DR28" s="513"/>
      <c r="DS28" s="513"/>
      <c r="DT28" s="513"/>
      <c r="DU28" s="513"/>
      <c r="DV28" s="513"/>
      <c r="DW28" s="513"/>
      <c r="DX28" s="513"/>
      <c r="DY28" s="513"/>
      <c r="DZ28" s="513"/>
      <c r="EA28" s="513"/>
      <c r="EB28" s="513"/>
      <c r="EC28" s="513"/>
      <c r="ED28" s="513"/>
      <c r="EE28" s="513"/>
      <c r="EF28" s="513"/>
      <c r="EG28" s="513"/>
      <c r="EH28" s="513"/>
      <c r="EI28" s="513"/>
      <c r="EJ28" s="513"/>
      <c r="EK28" s="513"/>
      <c r="EL28" s="513"/>
      <c r="EM28" s="513"/>
      <c r="EN28" s="513"/>
      <c r="EO28" s="513"/>
      <c r="EP28" s="513"/>
      <c r="EQ28" s="513"/>
      <c r="ER28" s="513"/>
      <c r="ES28" s="513"/>
      <c r="ET28" s="513"/>
      <c r="EU28" s="513"/>
      <c r="EV28" s="513"/>
      <c r="EW28" s="513"/>
      <c r="EX28" s="513"/>
      <c r="EY28" s="513"/>
      <c r="EZ28" s="513"/>
      <c r="FA28" s="513"/>
      <c r="FB28" s="513"/>
      <c r="FC28" s="513"/>
      <c r="FD28" s="513"/>
      <c r="FE28" s="513"/>
      <c r="FF28" s="513"/>
      <c r="FG28" s="513"/>
      <c r="FH28" s="513"/>
      <c r="FI28" s="513"/>
      <c r="FJ28" s="513"/>
      <c r="FK28" s="513"/>
    </row>
    <row r="29" spans="1:167" s="23" customFormat="1" ht="10.5" customHeight="1">
      <c r="A29" s="529"/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1"/>
      <c r="AF29" s="530"/>
      <c r="AG29" s="530"/>
      <c r="AH29" s="530"/>
      <c r="AI29" s="530"/>
      <c r="AJ29" s="530"/>
      <c r="AK29" s="530"/>
      <c r="AL29" s="530"/>
      <c r="AM29" s="530"/>
      <c r="AN29" s="530"/>
      <c r="AO29" s="532"/>
      <c r="AP29" s="533"/>
      <c r="AQ29" s="533"/>
      <c r="AR29" s="533"/>
      <c r="AS29" s="533"/>
      <c r="AT29" s="533"/>
      <c r="AU29" s="533"/>
      <c r="AV29" s="533"/>
      <c r="AW29" s="533"/>
      <c r="AX29" s="533"/>
      <c r="AY29" s="531"/>
      <c r="AZ29" s="530"/>
      <c r="BA29" s="530"/>
      <c r="BB29" s="530"/>
      <c r="BC29" s="530"/>
      <c r="BD29" s="530"/>
      <c r="BE29" s="530"/>
      <c r="BF29" s="530"/>
      <c r="BG29" s="530"/>
      <c r="BH29" s="530"/>
      <c r="BI29" s="518" t="s">
        <v>272</v>
      </c>
      <c r="BJ29" s="519"/>
      <c r="BK29" s="519"/>
      <c r="BL29" s="519"/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19"/>
      <c r="CD29" s="519"/>
      <c r="CE29" s="519"/>
      <c r="CF29" s="519"/>
      <c r="CG29" s="519"/>
      <c r="CH29" s="519"/>
      <c r="CI29" s="519"/>
      <c r="CJ29" s="519"/>
      <c r="CK29" s="519"/>
      <c r="CL29" s="519"/>
      <c r="CM29" s="520"/>
      <c r="CN29" s="540"/>
      <c r="CO29" s="541"/>
      <c r="CP29" s="541"/>
      <c r="CQ29" s="541"/>
      <c r="CR29" s="541"/>
      <c r="CS29" s="541"/>
      <c r="CT29" s="541"/>
      <c r="CU29" s="541"/>
      <c r="CV29" s="541"/>
      <c r="CW29" s="541"/>
      <c r="CX29" s="541"/>
      <c r="CY29" s="541"/>
      <c r="CZ29" s="541"/>
      <c r="DA29" s="541"/>
      <c r="DB29" s="541"/>
      <c r="DC29" s="541"/>
      <c r="DD29" s="541"/>
      <c r="DE29" s="541"/>
      <c r="DF29" s="541"/>
      <c r="DG29" s="541"/>
      <c r="DH29" s="541"/>
      <c r="DI29" s="541"/>
      <c r="DJ29" s="541"/>
      <c r="DK29" s="541"/>
      <c r="DL29" s="541"/>
      <c r="DM29" s="541"/>
      <c r="DN29" s="541"/>
      <c r="DO29" s="542"/>
      <c r="DP29" s="514"/>
      <c r="DQ29" s="515"/>
      <c r="DR29" s="515"/>
      <c r="DS29" s="515"/>
      <c r="DT29" s="515"/>
      <c r="DU29" s="515"/>
      <c r="DV29" s="515"/>
      <c r="DW29" s="515"/>
      <c r="DX29" s="515"/>
      <c r="DY29" s="515"/>
      <c r="DZ29" s="515"/>
      <c r="EA29" s="515"/>
      <c r="EB29" s="515"/>
      <c r="EC29" s="515"/>
      <c r="ED29" s="515"/>
      <c r="EE29" s="515"/>
      <c r="EF29" s="515"/>
      <c r="EG29" s="515"/>
      <c r="EH29" s="515"/>
      <c r="EI29" s="515"/>
      <c r="EJ29" s="515"/>
      <c r="EK29" s="515"/>
      <c r="EL29" s="515"/>
      <c r="EM29" s="515"/>
      <c r="EN29" s="515"/>
      <c r="EO29" s="515"/>
      <c r="EP29" s="515"/>
      <c r="EQ29" s="515"/>
      <c r="ER29" s="515"/>
      <c r="ES29" s="515"/>
      <c r="ET29" s="515"/>
      <c r="EU29" s="515"/>
      <c r="EV29" s="515"/>
      <c r="EW29" s="515"/>
      <c r="EX29" s="515"/>
      <c r="EY29" s="515"/>
      <c r="EZ29" s="515"/>
      <c r="FA29" s="515"/>
      <c r="FB29" s="515"/>
      <c r="FC29" s="515"/>
      <c r="FD29" s="515"/>
      <c r="FE29" s="515"/>
      <c r="FF29" s="515"/>
      <c r="FG29" s="515"/>
      <c r="FH29" s="515"/>
      <c r="FI29" s="515"/>
      <c r="FJ29" s="515"/>
      <c r="FK29" s="515"/>
    </row>
    <row r="30" spans="1:167" s="41" customFormat="1" ht="10.5" customHeight="1">
      <c r="A30" s="529"/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0"/>
      <c r="AZ30" s="530"/>
      <c r="BA30" s="530"/>
      <c r="BB30" s="530"/>
      <c r="BC30" s="530"/>
      <c r="BD30" s="530"/>
      <c r="BE30" s="530"/>
      <c r="BF30" s="530"/>
      <c r="BG30" s="530"/>
      <c r="BH30" s="530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632</v>
      </c>
      <c r="CB30" s="469"/>
      <c r="CC30" s="469"/>
      <c r="CD30" s="469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40"/>
      <c r="CO30" s="541"/>
      <c r="CP30" s="541"/>
      <c r="CQ30" s="541"/>
      <c r="CR30" s="541"/>
      <c r="CS30" s="541"/>
      <c r="CT30" s="541"/>
      <c r="CU30" s="541"/>
      <c r="CV30" s="541"/>
      <c r="CW30" s="541"/>
      <c r="CX30" s="541"/>
      <c r="CY30" s="541"/>
      <c r="CZ30" s="541"/>
      <c r="DA30" s="541"/>
      <c r="DB30" s="541"/>
      <c r="DC30" s="541"/>
      <c r="DD30" s="541"/>
      <c r="DE30" s="541"/>
      <c r="DF30" s="541"/>
      <c r="DG30" s="541"/>
      <c r="DH30" s="541"/>
      <c r="DI30" s="541"/>
      <c r="DJ30" s="541"/>
      <c r="DK30" s="541"/>
      <c r="DL30" s="541"/>
      <c r="DM30" s="541"/>
      <c r="DN30" s="541"/>
      <c r="DO30" s="542"/>
      <c r="DP30" s="514"/>
      <c r="DQ30" s="515"/>
      <c r="DR30" s="515"/>
      <c r="DS30" s="515"/>
      <c r="DT30" s="515"/>
      <c r="DU30" s="515"/>
      <c r="DV30" s="515"/>
      <c r="DW30" s="515"/>
      <c r="DX30" s="515"/>
      <c r="DY30" s="515"/>
      <c r="DZ30" s="515"/>
      <c r="EA30" s="515"/>
      <c r="EB30" s="515"/>
      <c r="EC30" s="515"/>
      <c r="ED30" s="515"/>
      <c r="EE30" s="515"/>
      <c r="EF30" s="515"/>
      <c r="EG30" s="515"/>
      <c r="EH30" s="515"/>
      <c r="EI30" s="515"/>
      <c r="EJ30" s="515"/>
      <c r="EK30" s="515"/>
      <c r="EL30" s="515"/>
      <c r="EM30" s="515"/>
      <c r="EN30" s="515"/>
      <c r="EO30" s="515"/>
      <c r="EP30" s="51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5"/>
      <c r="FF30" s="515"/>
      <c r="FG30" s="515"/>
      <c r="FH30" s="515"/>
      <c r="FI30" s="515"/>
      <c r="FJ30" s="515"/>
      <c r="FK30" s="515"/>
    </row>
    <row r="31" spans="1:167" s="41" customFormat="1" ht="3" customHeight="1">
      <c r="A31" s="529"/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530"/>
      <c r="AZ31" s="530"/>
      <c r="BA31" s="530"/>
      <c r="BB31" s="530"/>
      <c r="BC31" s="530"/>
      <c r="BD31" s="530"/>
      <c r="BE31" s="530"/>
      <c r="BF31" s="530"/>
      <c r="BG31" s="530"/>
      <c r="BH31" s="530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43"/>
      <c r="CO31" s="544"/>
      <c r="CP31" s="544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4"/>
      <c r="DB31" s="544"/>
      <c r="DC31" s="544"/>
      <c r="DD31" s="544"/>
      <c r="DE31" s="544"/>
      <c r="DF31" s="544"/>
      <c r="DG31" s="544"/>
      <c r="DH31" s="544"/>
      <c r="DI31" s="544"/>
      <c r="DJ31" s="544"/>
      <c r="DK31" s="544"/>
      <c r="DL31" s="544"/>
      <c r="DM31" s="544"/>
      <c r="DN31" s="544"/>
      <c r="DO31" s="545"/>
      <c r="DP31" s="516"/>
      <c r="DQ31" s="517"/>
      <c r="DR31" s="517"/>
      <c r="DS31" s="517"/>
      <c r="DT31" s="517"/>
      <c r="DU31" s="517"/>
      <c r="DV31" s="517"/>
      <c r="DW31" s="517"/>
      <c r="DX31" s="517"/>
      <c r="DY31" s="517"/>
      <c r="DZ31" s="517"/>
      <c r="EA31" s="517"/>
      <c r="EB31" s="517"/>
      <c r="EC31" s="517"/>
      <c r="ED31" s="517"/>
      <c r="EE31" s="517"/>
      <c r="EF31" s="517"/>
      <c r="EG31" s="517"/>
      <c r="EH31" s="517"/>
      <c r="EI31" s="517"/>
      <c r="EJ31" s="517"/>
      <c r="EK31" s="517"/>
      <c r="EL31" s="517"/>
      <c r="EM31" s="517"/>
      <c r="EN31" s="517"/>
      <c r="EO31" s="517"/>
      <c r="EP31" s="517"/>
      <c r="EQ31" s="517"/>
      <c r="ER31" s="517"/>
      <c r="ES31" s="517"/>
      <c r="ET31" s="517"/>
      <c r="EU31" s="517"/>
      <c r="EV31" s="517"/>
      <c r="EW31" s="517"/>
      <c r="EX31" s="517"/>
      <c r="EY31" s="517"/>
      <c r="EZ31" s="517"/>
      <c r="FA31" s="517"/>
      <c r="FB31" s="517"/>
      <c r="FC31" s="517"/>
      <c r="FD31" s="517"/>
      <c r="FE31" s="517"/>
      <c r="FF31" s="517"/>
      <c r="FG31" s="517"/>
      <c r="FH31" s="517"/>
      <c r="FI31" s="517"/>
      <c r="FJ31" s="517"/>
      <c r="FK31" s="517"/>
    </row>
    <row r="32" spans="1:167" s="41" customFormat="1" ht="24" customHeight="1">
      <c r="A32" s="529"/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3"/>
      <c r="AP32" s="533"/>
      <c r="AQ32" s="533"/>
      <c r="AR32" s="533"/>
      <c r="AS32" s="533"/>
      <c r="AT32" s="533"/>
      <c r="AU32" s="533"/>
      <c r="AV32" s="533"/>
      <c r="AW32" s="533"/>
      <c r="AX32" s="533"/>
      <c r="AY32" s="530"/>
      <c r="AZ32" s="530"/>
      <c r="BA32" s="530"/>
      <c r="BB32" s="530"/>
      <c r="BC32" s="530"/>
      <c r="BD32" s="530"/>
      <c r="BE32" s="530"/>
      <c r="BF32" s="530"/>
      <c r="BG32" s="530"/>
      <c r="BH32" s="530"/>
      <c r="BI32" s="510" t="s">
        <v>273</v>
      </c>
      <c r="BJ32" s="510"/>
      <c r="BK32" s="510"/>
      <c r="BL32" s="510"/>
      <c r="BM32" s="510"/>
      <c r="BN32" s="510"/>
      <c r="BO32" s="510"/>
      <c r="BP32" s="510"/>
      <c r="BQ32" s="510"/>
      <c r="BR32" s="510"/>
      <c r="BS32" s="510" t="s">
        <v>274</v>
      </c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21" t="s">
        <v>273</v>
      </c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2"/>
      <c r="DA32" s="509"/>
      <c r="DB32" s="521" t="s">
        <v>274</v>
      </c>
      <c r="DC32" s="522"/>
      <c r="DD32" s="522"/>
      <c r="DE32" s="522"/>
      <c r="DF32" s="522"/>
      <c r="DG32" s="522"/>
      <c r="DH32" s="522"/>
      <c r="DI32" s="522"/>
      <c r="DJ32" s="522"/>
      <c r="DK32" s="522"/>
      <c r="DL32" s="522"/>
      <c r="DM32" s="522"/>
      <c r="DN32" s="522"/>
      <c r="DO32" s="509"/>
      <c r="DP32" s="510" t="s">
        <v>275</v>
      </c>
      <c r="DQ32" s="510"/>
      <c r="DR32" s="510"/>
      <c r="DS32" s="510"/>
      <c r="DT32" s="510"/>
      <c r="DU32" s="510"/>
      <c r="DV32" s="510"/>
      <c r="DW32" s="510"/>
      <c r="DX32" s="510"/>
      <c r="DY32" s="510"/>
      <c r="DZ32" s="510"/>
      <c r="EA32" s="510"/>
      <c r="EB32" s="510"/>
      <c r="EC32" s="510"/>
      <c r="ED32" s="510"/>
      <c r="EE32" s="510"/>
      <c r="EF32" s="510"/>
      <c r="EG32" s="510"/>
      <c r="EH32" s="510"/>
      <c r="EI32" s="510"/>
      <c r="EJ32" s="510"/>
      <c r="EK32" s="510"/>
      <c r="EL32" s="510"/>
      <c r="EM32" s="510"/>
      <c r="EN32" s="510" t="s">
        <v>276</v>
      </c>
      <c r="EO32" s="510"/>
      <c r="EP32" s="510"/>
      <c r="EQ32" s="510"/>
      <c r="ER32" s="510"/>
      <c r="ES32" s="510"/>
      <c r="ET32" s="510"/>
      <c r="EU32" s="510"/>
      <c r="EV32" s="510"/>
      <c r="EW32" s="510"/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21"/>
    </row>
    <row r="33" spans="1:167" s="23" customFormat="1" ht="10.5" customHeight="1" thickBot="1">
      <c r="A33" s="509">
        <v>1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1">
        <v>2</v>
      </c>
      <c r="AF33" s="511"/>
      <c r="AG33" s="511"/>
      <c r="AH33" s="511"/>
      <c r="AI33" s="511"/>
      <c r="AJ33" s="511"/>
      <c r="AK33" s="511"/>
      <c r="AL33" s="511"/>
      <c r="AM33" s="511"/>
      <c r="AN33" s="511"/>
      <c r="AO33" s="511">
        <v>3</v>
      </c>
      <c r="AP33" s="511"/>
      <c r="AQ33" s="511"/>
      <c r="AR33" s="511"/>
      <c r="AS33" s="511"/>
      <c r="AT33" s="511"/>
      <c r="AU33" s="511"/>
      <c r="AV33" s="511"/>
      <c r="AW33" s="511"/>
      <c r="AX33" s="511"/>
      <c r="AY33" s="511">
        <v>4</v>
      </c>
      <c r="AZ33" s="511"/>
      <c r="BA33" s="511"/>
      <c r="BB33" s="511"/>
      <c r="BC33" s="511"/>
      <c r="BD33" s="511"/>
      <c r="BE33" s="511"/>
      <c r="BF33" s="511"/>
      <c r="BG33" s="511"/>
      <c r="BH33" s="511"/>
      <c r="BI33" s="504">
        <v>5</v>
      </c>
      <c r="BJ33" s="504"/>
      <c r="BK33" s="504"/>
      <c r="BL33" s="504"/>
      <c r="BM33" s="504"/>
      <c r="BN33" s="504"/>
      <c r="BO33" s="504"/>
      <c r="BP33" s="504"/>
      <c r="BQ33" s="504"/>
      <c r="BR33" s="504"/>
      <c r="BS33" s="511">
        <v>6</v>
      </c>
      <c r="BT33" s="511"/>
      <c r="BU33" s="511"/>
      <c r="BV33" s="511"/>
      <c r="BW33" s="511"/>
      <c r="BX33" s="511"/>
      <c r="BY33" s="511"/>
      <c r="BZ33" s="511"/>
      <c r="CA33" s="511"/>
      <c r="CB33" s="511"/>
      <c r="CC33" s="511"/>
      <c r="CD33" s="511"/>
      <c r="CE33" s="511"/>
      <c r="CF33" s="511"/>
      <c r="CG33" s="511"/>
      <c r="CH33" s="511"/>
      <c r="CI33" s="511"/>
      <c r="CJ33" s="511"/>
      <c r="CK33" s="511"/>
      <c r="CL33" s="511"/>
      <c r="CM33" s="511"/>
      <c r="CN33" s="504">
        <v>7</v>
      </c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>
        <v>8</v>
      </c>
      <c r="DC33" s="504"/>
      <c r="DD33" s="504"/>
      <c r="DE33" s="504"/>
      <c r="DF33" s="504"/>
      <c r="DG33" s="504"/>
      <c r="DH33" s="504"/>
      <c r="DI33" s="504"/>
      <c r="DJ33" s="504"/>
      <c r="DK33" s="504"/>
      <c r="DL33" s="504"/>
      <c r="DM33" s="504"/>
      <c r="DN33" s="504"/>
      <c r="DO33" s="504"/>
      <c r="DP33" s="504">
        <v>9</v>
      </c>
      <c r="DQ33" s="504"/>
      <c r="DR33" s="504"/>
      <c r="DS33" s="504"/>
      <c r="DT33" s="504"/>
      <c r="DU33" s="504"/>
      <c r="DV33" s="504"/>
      <c r="DW33" s="504"/>
      <c r="DX33" s="504"/>
      <c r="DY33" s="504"/>
      <c r="DZ33" s="504"/>
      <c r="EA33" s="504"/>
      <c r="EB33" s="504"/>
      <c r="EC33" s="504"/>
      <c r="ED33" s="504"/>
      <c r="EE33" s="504"/>
      <c r="EF33" s="504"/>
      <c r="EG33" s="504"/>
      <c r="EH33" s="504"/>
      <c r="EI33" s="504"/>
      <c r="EJ33" s="504"/>
      <c r="EK33" s="504"/>
      <c r="EL33" s="504"/>
      <c r="EM33" s="504"/>
      <c r="EN33" s="504">
        <v>10</v>
      </c>
      <c r="EO33" s="504"/>
      <c r="EP33" s="504"/>
      <c r="EQ33" s="504"/>
      <c r="ER33" s="504"/>
      <c r="ES33" s="504"/>
      <c r="ET33" s="504"/>
      <c r="EU33" s="504"/>
      <c r="EV33" s="504"/>
      <c r="EW33" s="504"/>
      <c r="EX33" s="504"/>
      <c r="EY33" s="504"/>
      <c r="EZ33" s="504"/>
      <c r="FA33" s="504"/>
      <c r="FB33" s="504"/>
      <c r="FC33" s="504"/>
      <c r="FD33" s="504"/>
      <c r="FE33" s="504"/>
      <c r="FF33" s="504"/>
      <c r="FG33" s="504"/>
      <c r="FH33" s="504"/>
      <c r="FI33" s="504"/>
      <c r="FJ33" s="504"/>
      <c r="FK33" s="505"/>
    </row>
    <row r="34" spans="1:167" s="23" customFormat="1" ht="63" customHeight="1" thickBot="1">
      <c r="A34" s="498" t="s">
        <v>631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500"/>
      <c r="AE34" s="501" t="s">
        <v>675</v>
      </c>
      <c r="AF34" s="495"/>
      <c r="AG34" s="495"/>
      <c r="AH34" s="495"/>
      <c r="AI34" s="495"/>
      <c r="AJ34" s="495"/>
      <c r="AK34" s="495"/>
      <c r="AL34" s="495"/>
      <c r="AM34" s="495"/>
      <c r="AN34" s="495"/>
      <c r="AO34" s="506" t="s">
        <v>556</v>
      </c>
      <c r="AP34" s="507"/>
      <c r="AQ34" s="507"/>
      <c r="AR34" s="507"/>
      <c r="AS34" s="507"/>
      <c r="AT34" s="507"/>
      <c r="AU34" s="507"/>
      <c r="AV34" s="507"/>
      <c r="AW34" s="507"/>
      <c r="AX34" s="508"/>
      <c r="AY34" s="495"/>
      <c r="AZ34" s="495"/>
      <c r="BA34" s="495"/>
      <c r="BB34" s="495"/>
      <c r="BC34" s="495"/>
      <c r="BD34" s="495"/>
      <c r="BE34" s="495"/>
      <c r="BF34" s="495"/>
      <c r="BG34" s="495"/>
      <c r="BH34" s="495"/>
      <c r="BI34" s="495"/>
      <c r="BJ34" s="495"/>
      <c r="BK34" s="495"/>
      <c r="BL34" s="495"/>
      <c r="BM34" s="495"/>
      <c r="BN34" s="495"/>
      <c r="BO34" s="495"/>
      <c r="BP34" s="495"/>
      <c r="BQ34" s="495"/>
      <c r="BR34" s="495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496"/>
      <c r="CM34" s="496"/>
      <c r="CN34" s="495"/>
      <c r="CO34" s="495"/>
      <c r="CP34" s="495"/>
      <c r="CQ34" s="495"/>
      <c r="CR34" s="495"/>
      <c r="CS34" s="495"/>
      <c r="CT34" s="495"/>
      <c r="CU34" s="495"/>
      <c r="CV34" s="495"/>
      <c r="CW34" s="495"/>
      <c r="CX34" s="495"/>
      <c r="CY34" s="495"/>
      <c r="CZ34" s="495"/>
      <c r="DA34" s="495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>
        <v>258245.62</v>
      </c>
      <c r="DQ34" s="496"/>
      <c r="DR34" s="496"/>
      <c r="DS34" s="496"/>
      <c r="DT34" s="496"/>
      <c r="DU34" s="496"/>
      <c r="DV34" s="496"/>
      <c r="DW34" s="496"/>
      <c r="DX34" s="496"/>
      <c r="DY34" s="496"/>
      <c r="DZ34" s="496"/>
      <c r="EA34" s="496"/>
      <c r="EB34" s="496"/>
      <c r="EC34" s="496"/>
      <c r="ED34" s="496"/>
      <c r="EE34" s="496"/>
      <c r="EF34" s="496"/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6"/>
      <c r="EW34" s="496"/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7"/>
    </row>
    <row r="35" spans="1:167" s="23" customFormat="1" ht="52.5" customHeight="1" thickBot="1">
      <c r="A35" s="498" t="s">
        <v>631</v>
      </c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500"/>
      <c r="AE35" s="501" t="s">
        <v>675</v>
      </c>
      <c r="AF35" s="495"/>
      <c r="AG35" s="495"/>
      <c r="AH35" s="495"/>
      <c r="AI35" s="495"/>
      <c r="AJ35" s="495"/>
      <c r="AK35" s="495"/>
      <c r="AL35" s="495"/>
      <c r="AM35" s="495"/>
      <c r="AN35" s="495"/>
      <c r="AO35" s="502" t="s">
        <v>189</v>
      </c>
      <c r="AP35" s="502"/>
      <c r="AQ35" s="502"/>
      <c r="AR35" s="502"/>
      <c r="AS35" s="502"/>
      <c r="AT35" s="502"/>
      <c r="AU35" s="502"/>
      <c r="AV35" s="502"/>
      <c r="AW35" s="502"/>
      <c r="AX35" s="502"/>
      <c r="AY35" s="503"/>
      <c r="AZ35" s="503"/>
      <c r="BA35" s="503"/>
      <c r="BB35" s="503"/>
      <c r="BC35" s="503"/>
      <c r="BD35" s="50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86"/>
      <c r="EG35" s="486"/>
      <c r="EH35" s="486"/>
      <c r="EI35" s="486"/>
      <c r="EJ35" s="486"/>
      <c r="EK35" s="486"/>
      <c r="EL35" s="486"/>
      <c r="EM35" s="486"/>
      <c r="EN35" s="486">
        <v>258245.62</v>
      </c>
      <c r="EO35" s="486"/>
      <c r="EP35" s="486"/>
      <c r="EQ35" s="486"/>
      <c r="ER35" s="486"/>
      <c r="ES35" s="486"/>
      <c r="ET35" s="486"/>
      <c r="EU35" s="486"/>
      <c r="EV35" s="486"/>
      <c r="EW35" s="486"/>
      <c r="EX35" s="486"/>
      <c r="EY35" s="486"/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487"/>
    </row>
    <row r="36" spans="69:167" s="31" customFormat="1" ht="12" customHeight="1" thickBot="1">
      <c r="BQ36" s="32" t="s">
        <v>277</v>
      </c>
      <c r="BS36" s="488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90"/>
      <c r="CN36" s="491" t="s">
        <v>36</v>
      </c>
      <c r="CO36" s="491"/>
      <c r="CP36" s="491"/>
      <c r="CQ36" s="491"/>
      <c r="CR36" s="491"/>
      <c r="CS36" s="491"/>
      <c r="CT36" s="491"/>
      <c r="CU36" s="491"/>
      <c r="CV36" s="491"/>
      <c r="CW36" s="491"/>
      <c r="CX36" s="491"/>
      <c r="CY36" s="491"/>
      <c r="CZ36" s="491"/>
      <c r="DA36" s="491"/>
      <c r="DB36" s="492"/>
      <c r="DC36" s="492"/>
      <c r="DD36" s="492"/>
      <c r="DE36" s="492"/>
      <c r="DF36" s="492"/>
      <c r="DG36" s="492"/>
      <c r="DH36" s="492"/>
      <c r="DI36" s="492"/>
      <c r="DJ36" s="492"/>
      <c r="DK36" s="492"/>
      <c r="DL36" s="492"/>
      <c r="DM36" s="492"/>
      <c r="DN36" s="492"/>
      <c r="DO36" s="492"/>
      <c r="DP36" s="493">
        <f>SUM(DP34:DP35)</f>
        <v>258245.62</v>
      </c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3"/>
      <c r="EF36" s="493"/>
      <c r="EG36" s="493"/>
      <c r="EH36" s="493"/>
      <c r="EI36" s="493"/>
      <c r="EJ36" s="493"/>
      <c r="EK36" s="493"/>
      <c r="EL36" s="493"/>
      <c r="EM36" s="493"/>
      <c r="EN36" s="493">
        <f>SUM(EN35)</f>
        <v>258245.62</v>
      </c>
      <c r="EO36" s="493"/>
      <c r="EP36" s="493"/>
      <c r="EQ36" s="493"/>
      <c r="ER36" s="493"/>
      <c r="ES36" s="493"/>
      <c r="ET36" s="493"/>
      <c r="EU36" s="493"/>
      <c r="EV36" s="493"/>
      <c r="EW36" s="493"/>
      <c r="EX36" s="493"/>
      <c r="EY36" s="493"/>
      <c r="EZ36" s="493"/>
      <c r="FA36" s="493"/>
      <c r="FB36" s="493"/>
      <c r="FC36" s="493"/>
      <c r="FD36" s="493"/>
      <c r="FE36" s="493"/>
      <c r="FF36" s="493"/>
      <c r="FG36" s="493"/>
      <c r="FH36" s="493"/>
      <c r="FI36" s="493"/>
      <c r="FJ36" s="493"/>
      <c r="FK36" s="494"/>
    </row>
    <row r="37" ht="4.5" customHeight="1" thickBot="1"/>
    <row r="38" spans="150:167" s="23" customFormat="1" ht="10.5" customHeight="1">
      <c r="ET38" s="24"/>
      <c r="EU38" s="24"/>
      <c r="EX38" s="24" t="s">
        <v>278</v>
      </c>
      <c r="EZ38" s="479" t="s">
        <v>9</v>
      </c>
      <c r="FA38" s="480"/>
      <c r="FB38" s="480"/>
      <c r="FC38" s="480"/>
      <c r="FD38" s="480"/>
      <c r="FE38" s="480"/>
      <c r="FF38" s="480"/>
      <c r="FG38" s="480"/>
      <c r="FH38" s="480"/>
      <c r="FI38" s="480"/>
      <c r="FJ38" s="480"/>
      <c r="FK38" s="481"/>
    </row>
    <row r="39" spans="1:167" s="23" customFormat="1" ht="10.5" customHeight="1" thickBot="1">
      <c r="A39" s="23" t="s">
        <v>279</v>
      </c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H39" s="472" t="s">
        <v>643</v>
      </c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ET39" s="24"/>
      <c r="EU39" s="24"/>
      <c r="EW39" s="31"/>
      <c r="EX39" s="24" t="s">
        <v>280</v>
      </c>
      <c r="EZ39" s="482">
        <v>1</v>
      </c>
      <c r="FA39" s="483"/>
      <c r="FB39" s="483"/>
      <c r="FC39" s="483"/>
      <c r="FD39" s="483"/>
      <c r="FE39" s="483"/>
      <c r="FF39" s="483"/>
      <c r="FG39" s="483"/>
      <c r="FH39" s="483"/>
      <c r="FI39" s="483"/>
      <c r="FJ39" s="483"/>
      <c r="FK39" s="484"/>
    </row>
    <row r="40" spans="14:58" s="22" customFormat="1" ht="10.5" customHeight="1" thickBot="1">
      <c r="N40" s="477" t="s">
        <v>17</v>
      </c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H40" s="478" t="s">
        <v>18</v>
      </c>
      <c r="AI40" s="478"/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</row>
    <row r="41" spans="1:167" ht="10.5" customHeight="1">
      <c r="A41" s="23" t="s">
        <v>281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X41" s="473" t="s">
        <v>282</v>
      </c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4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74"/>
      <c r="DY41" s="474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4"/>
      <c r="EL41" s="474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3"/>
    </row>
    <row r="42" spans="1:167" ht="10.5" customHeight="1">
      <c r="A42" s="23" t="s">
        <v>283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X42" s="475" t="s">
        <v>284</v>
      </c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  <c r="DD42" s="476"/>
      <c r="DE42" s="476"/>
      <c r="DF42" s="476"/>
      <c r="DG42" s="476"/>
      <c r="DH42" s="476"/>
      <c r="DI42" s="476"/>
      <c r="DJ42" s="476"/>
      <c r="DK42" s="476"/>
      <c r="DL42" s="476"/>
      <c r="DM42" s="476"/>
      <c r="DN42" s="476"/>
      <c r="DO42" s="476"/>
      <c r="DP42" s="476"/>
      <c r="DQ42" s="476"/>
      <c r="DR42" s="476"/>
      <c r="DS42" s="476"/>
      <c r="DT42" s="476"/>
      <c r="DU42" s="476"/>
      <c r="DV42" s="476"/>
      <c r="DW42" s="476"/>
      <c r="DX42" s="476"/>
      <c r="DY42" s="476"/>
      <c r="DZ42" s="476"/>
      <c r="EA42" s="476"/>
      <c r="EB42" s="476"/>
      <c r="EC42" s="476"/>
      <c r="ED42" s="476"/>
      <c r="EE42" s="476"/>
      <c r="EF42" s="476"/>
      <c r="EG42" s="476"/>
      <c r="EH42" s="476"/>
      <c r="EI42" s="476"/>
      <c r="EJ42" s="476"/>
      <c r="EK42" s="476"/>
      <c r="EL42" s="476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5"/>
    </row>
    <row r="43" spans="1:167" ht="10.5" customHeight="1">
      <c r="A43" s="23" t="s">
        <v>285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X43" s="59"/>
      <c r="BY43" s="23" t="s">
        <v>286</v>
      </c>
      <c r="CL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45"/>
    </row>
    <row r="44" spans="14:167" ht="10.5" customHeight="1">
      <c r="N44" s="477" t="s">
        <v>17</v>
      </c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H44" s="478" t="s">
        <v>18</v>
      </c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X44" s="59"/>
      <c r="BY44" s="23" t="s">
        <v>287</v>
      </c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Z44" s="472"/>
      <c r="DA44" s="472"/>
      <c r="DB44" s="472"/>
      <c r="DC44" s="472"/>
      <c r="DD44" s="472"/>
      <c r="DE44" s="472"/>
      <c r="DF44" s="472"/>
      <c r="DG44" s="472"/>
      <c r="DH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FJ44" s="23"/>
      <c r="FK44" s="45"/>
    </row>
    <row r="45" spans="1:167" ht="10.5" customHeight="1">
      <c r="A45" s="23" t="s">
        <v>286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59"/>
      <c r="CL45" s="470" t="s">
        <v>146</v>
      </c>
      <c r="CM45" s="470"/>
      <c r="CN45" s="470"/>
      <c r="CO45" s="470"/>
      <c r="CP45" s="470"/>
      <c r="CQ45" s="470"/>
      <c r="CR45" s="470"/>
      <c r="CS45" s="470"/>
      <c r="CT45" s="470"/>
      <c r="CU45" s="470"/>
      <c r="CV45" s="470"/>
      <c r="CW45" s="470"/>
      <c r="CX45" s="470"/>
      <c r="CZ45" s="470" t="s">
        <v>17</v>
      </c>
      <c r="DA45" s="470"/>
      <c r="DB45" s="470"/>
      <c r="DC45" s="470"/>
      <c r="DD45" s="470"/>
      <c r="DE45" s="470"/>
      <c r="DF45" s="470"/>
      <c r="DG45" s="470"/>
      <c r="DH45" s="470"/>
      <c r="DJ45" s="470" t="s">
        <v>18</v>
      </c>
      <c r="DK45" s="470"/>
      <c r="DL45" s="470"/>
      <c r="DM45" s="470"/>
      <c r="DN45" s="470"/>
      <c r="DO45" s="470"/>
      <c r="DP45" s="470"/>
      <c r="DQ45" s="470"/>
      <c r="DR45" s="470"/>
      <c r="DS45" s="470"/>
      <c r="DT45" s="470"/>
      <c r="DU45" s="470"/>
      <c r="DV45" s="470"/>
      <c r="DW45" s="470"/>
      <c r="DX45" s="470"/>
      <c r="DY45" s="470"/>
      <c r="DZ45" s="470"/>
      <c r="EA45" s="470"/>
      <c r="EC45" s="470" t="s">
        <v>149</v>
      </c>
      <c r="ED45" s="470"/>
      <c r="EE45" s="470"/>
      <c r="EF45" s="470"/>
      <c r="EG45" s="470"/>
      <c r="EH45" s="470"/>
      <c r="EI45" s="470"/>
      <c r="EJ45" s="470"/>
      <c r="EK45" s="470"/>
      <c r="EL45" s="470"/>
      <c r="FJ45" s="46"/>
      <c r="FK45" s="45"/>
    </row>
    <row r="46" spans="1:167" ht="10.5" customHeight="1">
      <c r="A46" s="23" t="s">
        <v>287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472" t="s">
        <v>598</v>
      </c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O46" s="472" t="s">
        <v>644</v>
      </c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H46" s="468" t="s">
        <v>646</v>
      </c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X46" s="59"/>
      <c r="BY46" s="467" t="s">
        <v>19</v>
      </c>
      <c r="BZ46" s="467"/>
      <c r="CA46" s="468"/>
      <c r="CB46" s="468"/>
      <c r="CC46" s="468"/>
      <c r="CD46" s="468"/>
      <c r="CE46" s="468"/>
      <c r="CF46" s="466" t="s">
        <v>19</v>
      </c>
      <c r="CG46" s="466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  <c r="DC46" s="468"/>
      <c r="DD46" s="468"/>
      <c r="DE46" s="467">
        <v>20</v>
      </c>
      <c r="DF46" s="467"/>
      <c r="DG46" s="467"/>
      <c r="DH46" s="467"/>
      <c r="DI46" s="469"/>
      <c r="DJ46" s="469"/>
      <c r="DK46" s="469"/>
      <c r="DL46" s="466" t="s">
        <v>3</v>
      </c>
      <c r="DM46" s="466"/>
      <c r="DN46" s="466"/>
      <c r="ED46" s="23"/>
      <c r="EE46" s="23"/>
      <c r="EF46" s="23"/>
      <c r="EG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45"/>
    </row>
    <row r="47" spans="14:167" s="22" customFormat="1" ht="9.75" customHeight="1" thickBot="1">
      <c r="N47" s="470" t="s">
        <v>146</v>
      </c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D47" s="470" t="s">
        <v>17</v>
      </c>
      <c r="AE47" s="470"/>
      <c r="AF47" s="470"/>
      <c r="AG47" s="470"/>
      <c r="AH47" s="470"/>
      <c r="AI47" s="470"/>
      <c r="AJ47" s="470"/>
      <c r="AK47" s="470"/>
      <c r="AL47" s="470"/>
      <c r="AM47" s="470"/>
      <c r="AO47" s="470" t="s">
        <v>18</v>
      </c>
      <c r="AP47" s="470"/>
      <c r="AQ47" s="470"/>
      <c r="AR47" s="470"/>
      <c r="AS47" s="470"/>
      <c r="AT47" s="470"/>
      <c r="AU47" s="470"/>
      <c r="AV47" s="470"/>
      <c r="AW47" s="470"/>
      <c r="AX47" s="470"/>
      <c r="AY47" s="470"/>
      <c r="AZ47" s="470"/>
      <c r="BA47" s="470"/>
      <c r="BB47" s="470"/>
      <c r="BC47" s="470"/>
      <c r="BD47" s="470"/>
      <c r="BE47" s="470"/>
      <c r="BF47" s="470"/>
      <c r="BH47" s="471" t="s">
        <v>149</v>
      </c>
      <c r="BI47" s="471"/>
      <c r="BJ47" s="471"/>
      <c r="BK47" s="471"/>
      <c r="BL47" s="471"/>
      <c r="BM47" s="471"/>
      <c r="BN47" s="471"/>
      <c r="BO47" s="471"/>
      <c r="BP47" s="471"/>
      <c r="BQ47" s="471"/>
      <c r="BR47" s="471"/>
      <c r="BS47" s="471"/>
      <c r="BT47" s="471"/>
      <c r="BU47" s="471"/>
      <c r="BX47" s="47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9"/>
    </row>
    <row r="48" spans="1:42" s="23" customFormat="1" ht="10.5" customHeight="1">
      <c r="A48" s="467" t="s">
        <v>19</v>
      </c>
      <c r="B48" s="467"/>
      <c r="C48" s="468" t="s">
        <v>674</v>
      </c>
      <c r="D48" s="468"/>
      <c r="E48" s="468"/>
      <c r="F48" s="468"/>
      <c r="G48" s="468"/>
      <c r="H48" s="466" t="s">
        <v>19</v>
      </c>
      <c r="I48" s="466"/>
      <c r="J48" s="468" t="s">
        <v>610</v>
      </c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7">
        <v>20</v>
      </c>
      <c r="AH48" s="467"/>
      <c r="AI48" s="467"/>
      <c r="AJ48" s="467"/>
      <c r="AK48" s="469" t="s">
        <v>594</v>
      </c>
      <c r="AL48" s="469"/>
      <c r="AM48" s="469"/>
      <c r="AN48" s="466" t="s">
        <v>3</v>
      </c>
      <c r="AO48" s="466"/>
      <c r="AP48" s="466"/>
    </row>
    <row r="49" s="23" customFormat="1" ht="3" customHeight="1"/>
  </sheetData>
  <sheetProtection/>
  <mergeCells count="132"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5:DA35"/>
    <mergeCell ref="DB35:DO35"/>
    <mergeCell ref="DP35:EM35"/>
    <mergeCell ref="EN35:FK35"/>
    <mergeCell ref="BS36:CM36"/>
    <mergeCell ref="CN36:DA36"/>
    <mergeCell ref="DB36:DO36"/>
    <mergeCell ref="DP36:EM36"/>
    <mergeCell ref="EN36:FK36"/>
    <mergeCell ref="EZ38:FK38"/>
    <mergeCell ref="N39:AF39"/>
    <mergeCell ref="AH39:BF39"/>
    <mergeCell ref="EZ39:FK39"/>
    <mergeCell ref="N40:AF40"/>
    <mergeCell ref="AH40:BF40"/>
    <mergeCell ref="BX41:EL41"/>
    <mergeCell ref="BX42:EL42"/>
    <mergeCell ref="N43:AF43"/>
    <mergeCell ref="AH43:BF43"/>
    <mergeCell ref="N44:AF44"/>
    <mergeCell ref="AH44:BF44"/>
    <mergeCell ref="CL44:CX44"/>
    <mergeCell ref="CZ44:DH44"/>
    <mergeCell ref="DJ44:EA44"/>
    <mergeCell ref="EC44:EL44"/>
    <mergeCell ref="CL45:CX45"/>
    <mergeCell ref="CZ45:DH45"/>
    <mergeCell ref="DJ45:EA45"/>
    <mergeCell ref="EC45:EL45"/>
    <mergeCell ref="N46:AB46"/>
    <mergeCell ref="AD46:AM46"/>
    <mergeCell ref="AO46:BF46"/>
    <mergeCell ref="BH46:BU46"/>
    <mergeCell ref="BY46:BZ46"/>
    <mergeCell ref="CA46:CE46"/>
    <mergeCell ref="CF46:CG46"/>
    <mergeCell ref="CH46:DD46"/>
    <mergeCell ref="DE46:DH46"/>
    <mergeCell ref="DI46:DK46"/>
    <mergeCell ref="DL46:DN46"/>
    <mergeCell ref="N47:AB47"/>
    <mergeCell ref="AD47:AM47"/>
    <mergeCell ref="AO47:BF47"/>
    <mergeCell ref="BH47:BU47"/>
    <mergeCell ref="AN48:AP48"/>
    <mergeCell ref="A48:B48"/>
    <mergeCell ref="C48:G48"/>
    <mergeCell ref="H48:I48"/>
    <mergeCell ref="J48:AF48"/>
    <mergeCell ref="AG48:AJ48"/>
    <mergeCell ref="AK48:AM48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0" zoomScaleNormal="70" zoomScalePageLayoutView="0" workbookViewId="0" topLeftCell="B13">
      <selection activeCell="C43" sqref="C43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4.00390625" style="79" bestFit="1" customWidth="1"/>
    <col min="13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/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208"/>
      <c r="C6" s="208"/>
      <c r="D6" s="208"/>
      <c r="E6" s="208"/>
      <c r="F6" s="208"/>
      <c r="G6" s="208"/>
      <c r="H6" s="208"/>
      <c r="I6" s="208"/>
      <c r="J6" s="208"/>
    </row>
    <row r="7" spans="2:10" s="61" customFormat="1" ht="41.25" customHeight="1">
      <c r="B7" s="60" t="s">
        <v>291</v>
      </c>
      <c r="E7" s="579" t="s">
        <v>171</v>
      </c>
      <c r="F7" s="579"/>
      <c r="G7" s="579"/>
      <c r="H7" s="579"/>
      <c r="I7" s="579"/>
      <c r="J7" s="579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292</v>
      </c>
      <c r="D9" s="580" t="s">
        <v>647</v>
      </c>
      <c r="E9" s="580"/>
      <c r="F9" s="580"/>
      <c r="G9" s="580"/>
      <c r="H9" s="580"/>
      <c r="I9" s="580"/>
      <c r="J9" s="580"/>
    </row>
    <row r="10" s="61" customFormat="1" ht="15.75">
      <c r="F10" s="62"/>
    </row>
    <row r="11" spans="2:6" s="61" customFormat="1" ht="15.75">
      <c r="B11" s="95" t="s">
        <v>475</v>
      </c>
      <c r="F11" s="62"/>
    </row>
    <row r="12" s="61" customFormat="1" ht="15.75">
      <c r="F12" s="62"/>
    </row>
    <row r="13" spans="2:10" s="61" customFormat="1" ht="45" customHeight="1">
      <c r="B13" s="140" t="s">
        <v>295</v>
      </c>
      <c r="C13" s="140" t="s">
        <v>476</v>
      </c>
      <c r="D13" s="140" t="s">
        <v>477</v>
      </c>
      <c r="E13" s="581" t="s">
        <v>478</v>
      </c>
      <c r="F13" s="581"/>
      <c r="G13" s="581"/>
      <c r="H13" s="581" t="s">
        <v>473</v>
      </c>
      <c r="I13" s="581"/>
      <c r="J13" s="581"/>
    </row>
    <row r="14" spans="2:12" s="61" customFormat="1" ht="45">
      <c r="B14" s="132"/>
      <c r="C14" s="132" t="s">
        <v>663</v>
      </c>
      <c r="D14" s="131">
        <v>314</v>
      </c>
      <c r="E14" s="582">
        <f>H14/D14</f>
        <v>999.3122929936305</v>
      </c>
      <c r="F14" s="582"/>
      <c r="G14" s="582"/>
      <c r="H14" s="583">
        <v>313784.06</v>
      </c>
      <c r="I14" s="584"/>
      <c r="J14" s="585"/>
      <c r="L14" s="203"/>
    </row>
    <row r="15" spans="2:10" s="61" customFormat="1" ht="15.75">
      <c r="B15" s="132"/>
      <c r="C15" s="132"/>
      <c r="D15" s="131"/>
      <c r="E15" s="582"/>
      <c r="F15" s="582"/>
      <c r="G15" s="582"/>
      <c r="H15" s="591"/>
      <c r="I15" s="591"/>
      <c r="J15" s="591"/>
    </row>
    <row r="16" spans="2:10" s="95" customFormat="1" ht="15.75">
      <c r="B16" s="134"/>
      <c r="C16" s="134" t="s">
        <v>180</v>
      </c>
      <c r="D16" s="135"/>
      <c r="E16" s="592"/>
      <c r="F16" s="592"/>
      <c r="G16" s="592"/>
      <c r="H16" s="593"/>
      <c r="I16" s="593"/>
      <c r="J16" s="593"/>
    </row>
    <row r="17" s="61" customFormat="1" ht="15.75">
      <c r="F17" s="62"/>
    </row>
    <row r="18" spans="1:10" s="61" customFormat="1" ht="33" customHeight="1">
      <c r="A18" s="586" t="s">
        <v>504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ht="54">
      <c r="A19" s="77"/>
      <c r="B19" s="85" t="s">
        <v>295</v>
      </c>
      <c r="C19" s="588" t="s">
        <v>312</v>
      </c>
      <c r="D19" s="589"/>
      <c r="E19" s="589"/>
      <c r="F19" s="590"/>
      <c r="G19" s="209" t="s">
        <v>313</v>
      </c>
      <c r="H19" s="588" t="s">
        <v>314</v>
      </c>
      <c r="I19" s="590"/>
      <c r="J19" s="212" t="s">
        <v>315</v>
      </c>
    </row>
    <row r="20" spans="1:10" ht="12.75">
      <c r="A20" s="87"/>
      <c r="B20" s="211">
        <v>1</v>
      </c>
      <c r="C20" s="594">
        <v>2</v>
      </c>
      <c r="D20" s="595"/>
      <c r="E20" s="595"/>
      <c r="F20" s="596"/>
      <c r="G20" s="210">
        <v>3</v>
      </c>
      <c r="H20" s="594">
        <v>4</v>
      </c>
      <c r="I20" s="596"/>
      <c r="J20" s="80" t="s">
        <v>316</v>
      </c>
    </row>
    <row r="21" spans="1:10" s="95" customFormat="1" ht="15.75" outlineLevel="1">
      <c r="A21" s="90"/>
      <c r="B21" s="91">
        <v>1</v>
      </c>
      <c r="C21" s="597" t="s">
        <v>317</v>
      </c>
      <c r="D21" s="598"/>
      <c r="E21" s="598"/>
      <c r="F21" s="599"/>
      <c r="G21" s="92" t="s">
        <v>318</v>
      </c>
      <c r="H21" s="600" t="s">
        <v>318</v>
      </c>
      <c r="I21" s="601"/>
      <c r="J21" s="94">
        <f>J22+J23</f>
        <v>0</v>
      </c>
    </row>
    <row r="22" spans="1:10" s="61" customFormat="1" ht="30" customHeight="1" outlineLevel="1">
      <c r="A22" s="66"/>
      <c r="B22" s="67" t="s">
        <v>319</v>
      </c>
      <c r="C22" s="602" t="s">
        <v>320</v>
      </c>
      <c r="D22" s="603"/>
      <c r="E22" s="603"/>
      <c r="F22" s="604"/>
      <c r="G22" s="76"/>
      <c r="H22" s="605">
        <v>22</v>
      </c>
      <c r="I22" s="606"/>
      <c r="J22" s="74"/>
    </row>
    <row r="23" spans="1:10" s="61" customFormat="1" ht="15.75" outlineLevel="1">
      <c r="A23" s="66"/>
      <c r="B23" s="67" t="s">
        <v>321</v>
      </c>
      <c r="C23" s="602" t="s">
        <v>322</v>
      </c>
      <c r="D23" s="603"/>
      <c r="E23" s="603"/>
      <c r="F23" s="604"/>
      <c r="G23" s="96"/>
      <c r="H23" s="605">
        <v>10</v>
      </c>
      <c r="I23" s="606"/>
      <c r="J23" s="74">
        <f aca="true" t="shared" si="0" ref="J23:J28">G23*H23/100</f>
        <v>0</v>
      </c>
    </row>
    <row r="24" spans="1:10" s="95" customFormat="1" ht="15.75" outlineLevel="1">
      <c r="A24" s="90"/>
      <c r="B24" s="91">
        <v>2</v>
      </c>
      <c r="C24" s="597" t="s">
        <v>323</v>
      </c>
      <c r="D24" s="598"/>
      <c r="E24" s="598"/>
      <c r="F24" s="599"/>
      <c r="G24" s="92" t="s">
        <v>318</v>
      </c>
      <c r="H24" s="600" t="s">
        <v>318</v>
      </c>
      <c r="I24" s="601"/>
      <c r="J24" s="74">
        <v>313784.06</v>
      </c>
    </row>
    <row r="25" spans="1:10" s="61" customFormat="1" ht="48" customHeight="1" outlineLevel="1">
      <c r="A25" s="66"/>
      <c r="B25" s="67" t="s">
        <v>324</v>
      </c>
      <c r="C25" s="602" t="s">
        <v>325</v>
      </c>
      <c r="D25" s="603"/>
      <c r="E25" s="603"/>
      <c r="F25" s="604"/>
      <c r="G25" s="76">
        <f>SUM(G19:G24)</f>
        <v>3</v>
      </c>
      <c r="H25" s="605">
        <v>2.9</v>
      </c>
      <c r="I25" s="606"/>
      <c r="J25" s="74">
        <v>313784.06</v>
      </c>
    </row>
    <row r="26" spans="1:10" s="61" customFormat="1" ht="15.75" outlineLevel="1">
      <c r="A26" s="66"/>
      <c r="B26" s="67" t="s">
        <v>326</v>
      </c>
      <c r="C26" s="602" t="s">
        <v>327</v>
      </c>
      <c r="D26" s="603"/>
      <c r="E26" s="603"/>
      <c r="F26" s="604"/>
      <c r="G26" s="96"/>
      <c r="H26" s="605">
        <v>0</v>
      </c>
      <c r="I26" s="606"/>
      <c r="J26" s="74">
        <f t="shared" si="0"/>
        <v>0</v>
      </c>
    </row>
    <row r="27" spans="1:10" s="61" customFormat="1" ht="15.75" outlineLevel="1">
      <c r="A27" s="66"/>
      <c r="B27" s="67" t="s">
        <v>328</v>
      </c>
      <c r="C27" s="602" t="s">
        <v>329</v>
      </c>
      <c r="D27" s="603"/>
      <c r="E27" s="603"/>
      <c r="F27" s="604"/>
      <c r="G27" s="96">
        <v>20717464.41</v>
      </c>
      <c r="H27" s="605">
        <v>0.2</v>
      </c>
      <c r="I27" s="606"/>
      <c r="J27" s="74">
        <v>0</v>
      </c>
    </row>
    <row r="28" spans="1:10" s="61" customFormat="1" ht="15.75" outlineLevel="1">
      <c r="A28" s="66"/>
      <c r="B28" s="67" t="s">
        <v>330</v>
      </c>
      <c r="C28" s="602" t="s">
        <v>331</v>
      </c>
      <c r="D28" s="603"/>
      <c r="E28" s="603"/>
      <c r="F28" s="604"/>
      <c r="G28" s="96"/>
      <c r="H28" s="605"/>
      <c r="I28" s="606"/>
      <c r="J28" s="74">
        <f t="shared" si="0"/>
        <v>0</v>
      </c>
    </row>
    <row r="29" spans="1:10" s="95" customFormat="1" ht="30" customHeight="1" outlineLevel="1">
      <c r="A29" s="90"/>
      <c r="B29" s="91">
        <v>3</v>
      </c>
      <c r="C29" s="597" t="s">
        <v>332</v>
      </c>
      <c r="D29" s="598"/>
      <c r="E29" s="598"/>
      <c r="F29" s="599"/>
      <c r="G29" s="93">
        <v>20717464.41</v>
      </c>
      <c r="H29" s="607">
        <v>5.1</v>
      </c>
      <c r="I29" s="608"/>
      <c r="J29" s="74">
        <v>0</v>
      </c>
    </row>
    <row r="30" spans="1:10" s="61" customFormat="1" ht="15.75" outlineLevel="1">
      <c r="A30" s="609" t="s">
        <v>311</v>
      </c>
      <c r="B30" s="610"/>
      <c r="C30" s="610"/>
      <c r="D30" s="610"/>
      <c r="E30" s="610"/>
      <c r="F30" s="610"/>
      <c r="G30" s="610"/>
      <c r="H30" s="610"/>
      <c r="I30" s="611"/>
      <c r="J30" s="76">
        <v>313784.06</v>
      </c>
    </row>
    <row r="31" spans="3:10" s="61" customFormat="1" ht="21" customHeight="1">
      <c r="C31" s="615" t="s">
        <v>353</v>
      </c>
      <c r="D31" s="615"/>
      <c r="E31" s="615"/>
      <c r="F31" s="615"/>
      <c r="G31" s="615"/>
      <c r="H31" s="615"/>
      <c r="I31" s="616"/>
      <c r="J31" s="103">
        <f>J30</f>
        <v>313784.06</v>
      </c>
    </row>
    <row r="34" spans="2:10" ht="12.75">
      <c r="B34" s="79" t="s">
        <v>144</v>
      </c>
      <c r="D34" s="124"/>
      <c r="E34" s="124"/>
      <c r="F34" s="125"/>
      <c r="I34" s="124" t="s">
        <v>643</v>
      </c>
      <c r="J34" s="124"/>
    </row>
    <row r="35" spans="9:10" ht="12.75">
      <c r="I35" s="612" t="s">
        <v>354</v>
      </c>
      <c r="J35" s="612"/>
    </row>
    <row r="37" spans="2:10" ht="12.75">
      <c r="B37" s="79" t="s">
        <v>355</v>
      </c>
      <c r="D37" s="124"/>
      <c r="E37" s="124"/>
      <c r="F37" s="125"/>
      <c r="I37" s="124" t="s">
        <v>644</v>
      </c>
      <c r="J37" s="124"/>
    </row>
    <row r="38" spans="9:10" ht="12.75">
      <c r="I38" s="612" t="s">
        <v>354</v>
      </c>
      <c r="J38" s="612"/>
    </row>
    <row r="40" spans="2:10" ht="12.75">
      <c r="B40" s="79" t="s">
        <v>356</v>
      </c>
      <c r="C40" s="124"/>
      <c r="D40" s="124"/>
      <c r="F40" s="125">
        <v>530781</v>
      </c>
      <c r="G40" s="124"/>
      <c r="I40" s="124" t="s">
        <v>644</v>
      </c>
      <c r="J40" s="124"/>
    </row>
    <row r="41" spans="3:10" ht="12.75">
      <c r="C41" s="613" t="s">
        <v>146</v>
      </c>
      <c r="D41" s="613"/>
      <c r="F41" s="614" t="s">
        <v>149</v>
      </c>
      <c r="G41" s="614"/>
      <c r="I41" s="612" t="s">
        <v>354</v>
      </c>
      <c r="J41" s="612"/>
    </row>
    <row r="43" ht="12.75">
      <c r="B43" s="79" t="s">
        <v>357</v>
      </c>
    </row>
  </sheetData>
  <sheetProtection/>
  <mergeCells count="41">
    <mergeCell ref="I38:J38"/>
    <mergeCell ref="C41:D41"/>
    <mergeCell ref="F41:G41"/>
    <mergeCell ref="I41:J41"/>
    <mergeCell ref="C31:I31"/>
    <mergeCell ref="I35:J35"/>
    <mergeCell ref="C29:F29"/>
    <mergeCell ref="H29:I29"/>
    <mergeCell ref="A30:I30"/>
    <mergeCell ref="C26:F26"/>
    <mergeCell ref="H26:I26"/>
    <mergeCell ref="C27:F27"/>
    <mergeCell ref="H27:I27"/>
    <mergeCell ref="C28:F28"/>
    <mergeCell ref="H28:I28"/>
    <mergeCell ref="C23:F23"/>
    <mergeCell ref="H23:I23"/>
    <mergeCell ref="C24:F24"/>
    <mergeCell ref="H24:I24"/>
    <mergeCell ref="C25:F25"/>
    <mergeCell ref="H25:I25"/>
    <mergeCell ref="C20:F20"/>
    <mergeCell ref="H20:I20"/>
    <mergeCell ref="C21:F21"/>
    <mergeCell ref="H21:I21"/>
    <mergeCell ref="C22:F22"/>
    <mergeCell ref="H22:I22"/>
    <mergeCell ref="A18:J18"/>
    <mergeCell ref="C19:F19"/>
    <mergeCell ref="H19:I19"/>
    <mergeCell ref="E15:G15"/>
    <mergeCell ref="H15:J15"/>
    <mergeCell ref="E16:G16"/>
    <mergeCell ref="H16:J16"/>
    <mergeCell ref="B5:J5"/>
    <mergeCell ref="E7:J7"/>
    <mergeCell ref="D9:J9"/>
    <mergeCell ref="E13:G13"/>
    <mergeCell ref="H13:J13"/>
    <mergeCell ref="E14:G14"/>
    <mergeCell ref="H14:J1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zoomScalePageLayoutView="0" workbookViewId="0" topLeftCell="B61">
      <selection activeCell="L9" sqref="L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20.00390625" style="79" customWidth="1"/>
    <col min="13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/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41.25" customHeight="1">
      <c r="B7" s="60" t="s">
        <v>291</v>
      </c>
      <c r="E7" s="579" t="s">
        <v>171</v>
      </c>
      <c r="F7" s="579"/>
      <c r="G7" s="579"/>
      <c r="H7" s="579"/>
      <c r="I7" s="579"/>
      <c r="J7" s="579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292</v>
      </c>
      <c r="D9" s="580" t="s">
        <v>647</v>
      </c>
      <c r="E9" s="580"/>
      <c r="F9" s="580"/>
      <c r="G9" s="580"/>
      <c r="H9" s="580"/>
      <c r="I9" s="580"/>
      <c r="J9" s="580"/>
    </row>
    <row r="10" s="61" customFormat="1" ht="15.75">
      <c r="F10" s="62"/>
    </row>
    <row r="11" spans="2:6" s="61" customFormat="1" ht="15.75">
      <c r="B11" s="95" t="s">
        <v>475</v>
      </c>
      <c r="F11" s="62"/>
    </row>
    <row r="12" s="61" customFormat="1" ht="15.75">
      <c r="F12" s="62"/>
    </row>
    <row r="13" spans="2:10" s="61" customFormat="1" ht="45" customHeight="1">
      <c r="B13" s="140" t="s">
        <v>295</v>
      </c>
      <c r="C13" s="140" t="s">
        <v>476</v>
      </c>
      <c r="D13" s="140" t="s">
        <v>477</v>
      </c>
      <c r="E13" s="581" t="s">
        <v>478</v>
      </c>
      <c r="F13" s="581"/>
      <c r="G13" s="581"/>
      <c r="H13" s="581" t="s">
        <v>473</v>
      </c>
      <c r="I13" s="581"/>
      <c r="J13" s="581"/>
    </row>
    <row r="14" spans="2:12" s="61" customFormat="1" ht="45">
      <c r="B14" s="132"/>
      <c r="C14" s="132" t="s">
        <v>663</v>
      </c>
      <c r="D14" s="131">
        <v>249</v>
      </c>
      <c r="E14" s="582">
        <f>H14/D14</f>
        <v>111256.85944134938</v>
      </c>
      <c r="F14" s="582"/>
      <c r="G14" s="582"/>
      <c r="H14" s="623">
        <f>J77</f>
        <v>27702958.000895996</v>
      </c>
      <c r="I14" s="624"/>
      <c r="J14" s="625"/>
      <c r="L14" s="203"/>
    </row>
    <row r="15" spans="2:10" s="61" customFormat="1" ht="15.75">
      <c r="B15" s="132"/>
      <c r="C15" s="132"/>
      <c r="D15" s="131"/>
      <c r="E15" s="582"/>
      <c r="F15" s="582"/>
      <c r="G15" s="582"/>
      <c r="H15" s="591"/>
      <c r="I15" s="591"/>
      <c r="J15" s="591"/>
    </row>
    <row r="16" spans="2:10" s="95" customFormat="1" ht="15.75">
      <c r="B16" s="134"/>
      <c r="C16" s="134" t="s">
        <v>180</v>
      </c>
      <c r="D16" s="135"/>
      <c r="E16" s="592"/>
      <c r="F16" s="592"/>
      <c r="G16" s="592"/>
      <c r="H16" s="593"/>
      <c r="I16" s="593"/>
      <c r="J16" s="593"/>
    </row>
    <row r="17" s="61" customFormat="1" ht="15.75">
      <c r="F17" s="62"/>
    </row>
    <row r="18" spans="2:10" s="95" customFormat="1" ht="15.75">
      <c r="B18" s="141" t="s">
        <v>474</v>
      </c>
      <c r="C18" s="141"/>
      <c r="D18" s="141"/>
      <c r="E18" s="141"/>
      <c r="F18" s="142"/>
      <c r="G18" s="141"/>
      <c r="H18" s="141"/>
      <c r="I18" s="141"/>
      <c r="J18" s="141"/>
    </row>
    <row r="19" spans="2:10" s="95" customFormat="1" ht="15.75">
      <c r="B19" s="141"/>
      <c r="C19" s="141"/>
      <c r="D19" s="141"/>
      <c r="E19" s="141"/>
      <c r="F19" s="142"/>
      <c r="G19" s="141"/>
      <c r="H19" s="141"/>
      <c r="I19" s="141"/>
      <c r="J19" s="141"/>
    </row>
    <row r="20" spans="1:10" s="61" customFormat="1" ht="15.75">
      <c r="A20" s="587" t="s">
        <v>293</v>
      </c>
      <c r="B20" s="635"/>
      <c r="C20" s="635"/>
      <c r="D20" s="635"/>
      <c r="E20" s="635"/>
      <c r="F20" s="635"/>
      <c r="G20" s="635"/>
      <c r="H20" s="635"/>
      <c r="I20" s="635"/>
      <c r="J20" s="635"/>
    </row>
    <row r="21" spans="1:10" s="64" customFormat="1" ht="13.5">
      <c r="A21" s="63" t="s">
        <v>294</v>
      </c>
      <c r="B21" s="636" t="s">
        <v>295</v>
      </c>
      <c r="C21" s="636" t="s">
        <v>296</v>
      </c>
      <c r="D21" s="636" t="s">
        <v>297</v>
      </c>
      <c r="E21" s="588" t="s">
        <v>298</v>
      </c>
      <c r="F21" s="639"/>
      <c r="G21" s="639"/>
      <c r="H21" s="640"/>
      <c r="I21" s="636" t="s">
        <v>299</v>
      </c>
      <c r="J21" s="636" t="s">
        <v>300</v>
      </c>
    </row>
    <row r="22" spans="1:10" s="64" customFormat="1" ht="13.5">
      <c r="A22" s="63"/>
      <c r="B22" s="637"/>
      <c r="C22" s="637"/>
      <c r="D22" s="637"/>
      <c r="E22" s="630" t="s">
        <v>277</v>
      </c>
      <c r="F22" s="632" t="s">
        <v>41</v>
      </c>
      <c r="G22" s="633"/>
      <c r="H22" s="634"/>
      <c r="I22" s="641"/>
      <c r="J22" s="641"/>
    </row>
    <row r="23" spans="1:10" s="64" customFormat="1" ht="40.5">
      <c r="A23" s="63"/>
      <c r="B23" s="638"/>
      <c r="C23" s="638"/>
      <c r="D23" s="638"/>
      <c r="E23" s="631"/>
      <c r="F23" s="63" t="s">
        <v>301</v>
      </c>
      <c r="G23" s="63" t="s">
        <v>302</v>
      </c>
      <c r="H23" s="63" t="s">
        <v>303</v>
      </c>
      <c r="I23" s="642"/>
      <c r="J23" s="642"/>
    </row>
    <row r="24" spans="1:10" s="61" customFormat="1" ht="15.7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304</v>
      </c>
    </row>
    <row r="25" spans="1:10" s="61" customFormat="1" ht="31.5" outlineLevel="1">
      <c r="A25" s="66"/>
      <c r="B25" s="67">
        <v>1</v>
      </c>
      <c r="C25" s="66" t="s">
        <v>305</v>
      </c>
      <c r="D25" s="69">
        <v>3</v>
      </c>
      <c r="E25" s="69">
        <f aca="true" t="shared" si="0" ref="E25:E30">F25+G25+H25</f>
        <v>38449.9375</v>
      </c>
      <c r="F25" s="174">
        <v>21475</v>
      </c>
      <c r="G25" s="173">
        <v>10500</v>
      </c>
      <c r="H25" s="72">
        <f>((F25+G25)*60.75%)/3</f>
        <v>6474.9375</v>
      </c>
      <c r="I25" s="175">
        <v>12</v>
      </c>
      <c r="J25" s="176">
        <f>D25*E25*I25</f>
        <v>1384197.75</v>
      </c>
    </row>
    <row r="26" spans="1:10" s="61" customFormat="1" ht="15.75" outlineLevel="1">
      <c r="A26" s="66"/>
      <c r="B26" s="67">
        <v>2</v>
      </c>
      <c r="C26" s="75" t="s">
        <v>306</v>
      </c>
      <c r="D26" s="69">
        <v>18</v>
      </c>
      <c r="E26" s="69">
        <f t="shared" si="0"/>
        <v>18024.39</v>
      </c>
      <c r="F26" s="174">
        <v>5850</v>
      </c>
      <c r="G26" s="173">
        <v>8000</v>
      </c>
      <c r="H26" s="72">
        <f>(F26+G26)*30.14%</f>
        <v>4174.39</v>
      </c>
      <c r="I26" s="175">
        <v>12</v>
      </c>
      <c r="J26" s="176">
        <f>D26*E26*I26-0.1</f>
        <v>3893268.14</v>
      </c>
    </row>
    <row r="27" spans="1:10" s="61" customFormat="1" ht="15.75" outlineLevel="1">
      <c r="A27" s="66"/>
      <c r="B27" s="67">
        <v>3</v>
      </c>
      <c r="C27" s="75" t="s">
        <v>307</v>
      </c>
      <c r="D27" s="69">
        <v>26</v>
      </c>
      <c r="E27" s="69">
        <f>F27+G27+H27</f>
        <v>32582.443999999996</v>
      </c>
      <c r="F27" s="174">
        <v>9813</v>
      </c>
      <c r="G27" s="173">
        <v>10808.8</v>
      </c>
      <c r="H27" s="72">
        <f>(F27+G27)*58%</f>
        <v>11960.643999999998</v>
      </c>
      <c r="I27" s="175">
        <v>12</v>
      </c>
      <c r="J27" s="176">
        <f>D27*E27*I27+70.12</f>
        <v>10165792.647999998</v>
      </c>
    </row>
    <row r="28" spans="1:10" s="61" customFormat="1" ht="15.75" outlineLevel="1">
      <c r="A28" s="66"/>
      <c r="B28" s="67">
        <v>4</v>
      </c>
      <c r="C28" s="75" t="s">
        <v>308</v>
      </c>
      <c r="D28" s="69">
        <v>4</v>
      </c>
      <c r="E28" s="69">
        <f t="shared" si="0"/>
        <v>13215</v>
      </c>
      <c r="F28" s="174">
        <v>6000</v>
      </c>
      <c r="G28" s="173">
        <v>4000</v>
      </c>
      <c r="H28" s="72">
        <f>(F28+G28)*32.15%</f>
        <v>3215</v>
      </c>
      <c r="I28" s="175">
        <v>12</v>
      </c>
      <c r="J28" s="176">
        <f>D28*E28*I28</f>
        <v>634320</v>
      </c>
    </row>
    <row r="29" spans="1:10" s="61" customFormat="1" ht="15.75" outlineLevel="1">
      <c r="A29" s="66"/>
      <c r="B29" s="67">
        <v>5</v>
      </c>
      <c r="C29" s="75" t="s">
        <v>309</v>
      </c>
      <c r="D29" s="69">
        <v>30</v>
      </c>
      <c r="E29" s="69">
        <f t="shared" si="0"/>
        <v>13594.92</v>
      </c>
      <c r="F29" s="174">
        <v>5650</v>
      </c>
      <c r="G29" s="173">
        <v>4000</v>
      </c>
      <c r="H29" s="72">
        <f>(F29+G29)*40.88%</f>
        <v>3944.9200000000005</v>
      </c>
      <c r="I29" s="175">
        <v>12</v>
      </c>
      <c r="J29" s="176">
        <f>D29*E29*I29</f>
        <v>4894171.199999999</v>
      </c>
    </row>
    <row r="30" spans="1:12" s="61" customFormat="1" ht="15.75" outlineLevel="1">
      <c r="A30" s="66"/>
      <c r="B30" s="67">
        <v>6</v>
      </c>
      <c r="C30" s="75" t="s">
        <v>310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>D30*E30*I30</f>
        <v>0</v>
      </c>
      <c r="L30" s="220"/>
    </row>
    <row r="31" spans="1:12" s="61" customFormat="1" ht="15.75" outlineLevel="1">
      <c r="A31" s="609" t="s">
        <v>311</v>
      </c>
      <c r="B31" s="610"/>
      <c r="C31" s="610"/>
      <c r="D31" s="610"/>
      <c r="E31" s="610"/>
      <c r="F31" s="610"/>
      <c r="G31" s="610"/>
      <c r="H31" s="610"/>
      <c r="I31" s="611"/>
      <c r="J31" s="76">
        <f>J25+J26+J27+J28+J29+8.61-15769.1</f>
        <v>20955989.247999996</v>
      </c>
      <c r="L31" s="220"/>
    </row>
    <row r="32" spans="1:10" s="61" customFormat="1" ht="33" customHeight="1">
      <c r="A32" s="586" t="s">
        <v>504</v>
      </c>
      <c r="B32" s="587"/>
      <c r="C32" s="587"/>
      <c r="D32" s="587"/>
      <c r="E32" s="587"/>
      <c r="F32" s="587"/>
      <c r="G32" s="587"/>
      <c r="H32" s="587"/>
      <c r="I32" s="587"/>
      <c r="J32" s="587"/>
    </row>
    <row r="33" spans="1:10" ht="54">
      <c r="A33" s="77"/>
      <c r="B33" s="85" t="s">
        <v>295</v>
      </c>
      <c r="C33" s="588" t="s">
        <v>312</v>
      </c>
      <c r="D33" s="589"/>
      <c r="E33" s="589"/>
      <c r="F33" s="590"/>
      <c r="G33" s="86" t="s">
        <v>313</v>
      </c>
      <c r="H33" s="588" t="s">
        <v>314</v>
      </c>
      <c r="I33" s="590"/>
      <c r="J33" s="63" t="s">
        <v>315</v>
      </c>
    </row>
    <row r="34" spans="1:10" ht="12.75">
      <c r="A34" s="87"/>
      <c r="B34" s="88">
        <v>1</v>
      </c>
      <c r="C34" s="594">
        <v>2</v>
      </c>
      <c r="D34" s="595"/>
      <c r="E34" s="595"/>
      <c r="F34" s="596"/>
      <c r="G34" s="89">
        <v>3</v>
      </c>
      <c r="H34" s="594">
        <v>4</v>
      </c>
      <c r="I34" s="596"/>
      <c r="J34" s="80" t="s">
        <v>316</v>
      </c>
    </row>
    <row r="35" spans="1:10" s="95" customFormat="1" ht="15.75" outlineLevel="1">
      <c r="A35" s="90"/>
      <c r="B35" s="91">
        <v>1</v>
      </c>
      <c r="C35" s="597" t="s">
        <v>317</v>
      </c>
      <c r="D35" s="598"/>
      <c r="E35" s="598"/>
      <c r="F35" s="599"/>
      <c r="G35" s="92" t="s">
        <v>318</v>
      </c>
      <c r="H35" s="600" t="s">
        <v>318</v>
      </c>
      <c r="I35" s="601"/>
      <c r="J35" s="94">
        <f>J36+J37</f>
        <v>4610317.634559999</v>
      </c>
    </row>
    <row r="36" spans="1:12" s="61" customFormat="1" ht="30" customHeight="1" outlineLevel="1">
      <c r="A36" s="66"/>
      <c r="B36" s="67" t="s">
        <v>319</v>
      </c>
      <c r="C36" s="602" t="s">
        <v>320</v>
      </c>
      <c r="D36" s="603"/>
      <c r="E36" s="603"/>
      <c r="F36" s="604"/>
      <c r="G36" s="76">
        <f>J31</f>
        <v>20955989.247999996</v>
      </c>
      <c r="H36" s="605">
        <v>22</v>
      </c>
      <c r="I36" s="606"/>
      <c r="J36" s="74">
        <f>G36*H36/100</f>
        <v>4610317.634559999</v>
      </c>
      <c r="L36" s="203"/>
    </row>
    <row r="37" spans="1:10" s="61" customFormat="1" ht="15.75" outlineLevel="1">
      <c r="A37" s="66"/>
      <c r="B37" s="67" t="s">
        <v>321</v>
      </c>
      <c r="C37" s="602" t="s">
        <v>322</v>
      </c>
      <c r="D37" s="603"/>
      <c r="E37" s="603"/>
      <c r="F37" s="604"/>
      <c r="G37" s="96"/>
      <c r="H37" s="605">
        <v>10</v>
      </c>
      <c r="I37" s="606"/>
      <c r="J37" s="74">
        <f aca="true" t="shared" si="1" ref="J37:J42">G37*H37/100</f>
        <v>0</v>
      </c>
    </row>
    <row r="38" spans="1:10" s="95" customFormat="1" ht="15.75" outlineLevel="1">
      <c r="A38" s="90"/>
      <c r="B38" s="91">
        <v>2</v>
      </c>
      <c r="C38" s="597" t="s">
        <v>323</v>
      </c>
      <c r="D38" s="598"/>
      <c r="E38" s="598"/>
      <c r="F38" s="599"/>
      <c r="G38" s="92" t="s">
        <v>318</v>
      </c>
      <c r="H38" s="600" t="s">
        <v>318</v>
      </c>
      <c r="I38" s="601"/>
      <c r="J38" s="94">
        <f>J39+J41</f>
        <v>649635.6666879999</v>
      </c>
    </row>
    <row r="39" spans="1:10" s="61" customFormat="1" ht="48" customHeight="1" outlineLevel="1">
      <c r="A39" s="66"/>
      <c r="B39" s="67" t="s">
        <v>324</v>
      </c>
      <c r="C39" s="602" t="s">
        <v>325</v>
      </c>
      <c r="D39" s="603"/>
      <c r="E39" s="603"/>
      <c r="F39" s="604"/>
      <c r="G39" s="76">
        <f>SUM(G36:G38)</f>
        <v>20955989.247999996</v>
      </c>
      <c r="H39" s="605">
        <v>2.9</v>
      </c>
      <c r="I39" s="606"/>
      <c r="J39" s="74">
        <f>G39*H39/100</f>
        <v>607723.6881919999</v>
      </c>
    </row>
    <row r="40" spans="1:10" s="61" customFormat="1" ht="15.75" outlineLevel="1">
      <c r="A40" s="66"/>
      <c r="B40" s="67" t="s">
        <v>326</v>
      </c>
      <c r="C40" s="602" t="s">
        <v>327</v>
      </c>
      <c r="D40" s="603"/>
      <c r="E40" s="603"/>
      <c r="F40" s="604"/>
      <c r="G40" s="96"/>
      <c r="H40" s="605">
        <v>0</v>
      </c>
      <c r="I40" s="606"/>
      <c r="J40" s="74">
        <f t="shared" si="1"/>
        <v>0</v>
      </c>
    </row>
    <row r="41" spans="1:10" s="61" customFormat="1" ht="15.75" outlineLevel="1">
      <c r="A41" s="66"/>
      <c r="B41" s="67" t="s">
        <v>328</v>
      </c>
      <c r="C41" s="602" t="s">
        <v>329</v>
      </c>
      <c r="D41" s="603"/>
      <c r="E41" s="603"/>
      <c r="F41" s="604"/>
      <c r="G41" s="96">
        <f>J31</f>
        <v>20955989.247999996</v>
      </c>
      <c r="H41" s="605">
        <v>0.2</v>
      </c>
      <c r="I41" s="606"/>
      <c r="J41" s="74">
        <f>G41*H41/100</f>
        <v>41911.978495999996</v>
      </c>
    </row>
    <row r="42" spans="1:10" s="61" customFormat="1" ht="15.75" outlineLevel="1">
      <c r="A42" s="66"/>
      <c r="B42" s="67" t="s">
        <v>330</v>
      </c>
      <c r="C42" s="602" t="s">
        <v>331</v>
      </c>
      <c r="D42" s="603"/>
      <c r="E42" s="603"/>
      <c r="F42" s="604"/>
      <c r="G42" s="96"/>
      <c r="H42" s="605"/>
      <c r="I42" s="606"/>
      <c r="J42" s="74">
        <f t="shared" si="1"/>
        <v>0</v>
      </c>
    </row>
    <row r="43" spans="1:10" s="95" customFormat="1" ht="30" customHeight="1" outlineLevel="1">
      <c r="A43" s="90"/>
      <c r="B43" s="91">
        <v>3</v>
      </c>
      <c r="C43" s="597" t="s">
        <v>332</v>
      </c>
      <c r="D43" s="598"/>
      <c r="E43" s="598"/>
      <c r="F43" s="599"/>
      <c r="G43" s="93">
        <f>J31</f>
        <v>20955989.247999996</v>
      </c>
      <c r="H43" s="607">
        <v>5.1</v>
      </c>
      <c r="I43" s="608"/>
      <c r="J43" s="94">
        <f>G43*H43/100</f>
        <v>1068755.4516479997</v>
      </c>
    </row>
    <row r="44" spans="1:10" s="61" customFormat="1" ht="15.75" outlineLevel="1">
      <c r="A44" s="609" t="s">
        <v>311</v>
      </c>
      <c r="B44" s="610"/>
      <c r="C44" s="610"/>
      <c r="D44" s="610"/>
      <c r="E44" s="610"/>
      <c r="F44" s="610"/>
      <c r="G44" s="610"/>
      <c r="H44" s="610"/>
      <c r="I44" s="611"/>
      <c r="J44" s="76">
        <f>J35+J38+J43+39260</f>
        <v>6367968.752895999</v>
      </c>
    </row>
    <row r="45" spans="1:10" s="61" customFormat="1" ht="24" customHeight="1">
      <c r="A45" s="586" t="s">
        <v>333</v>
      </c>
      <c r="B45" s="587"/>
      <c r="C45" s="587"/>
      <c r="D45" s="587"/>
      <c r="E45" s="587"/>
      <c r="F45" s="587"/>
      <c r="G45" s="587"/>
      <c r="H45" s="587"/>
      <c r="I45" s="587"/>
      <c r="J45" s="587"/>
    </row>
    <row r="46" spans="1:10" ht="27">
      <c r="A46" s="77"/>
      <c r="B46" s="97" t="s">
        <v>295</v>
      </c>
      <c r="C46" s="63" t="s">
        <v>334</v>
      </c>
      <c r="D46" s="629" t="s">
        <v>335</v>
      </c>
      <c r="E46" s="629"/>
      <c r="F46" s="63" t="s">
        <v>336</v>
      </c>
      <c r="G46" s="63" t="s">
        <v>337</v>
      </c>
      <c r="H46" s="629" t="s">
        <v>338</v>
      </c>
      <c r="I46" s="629"/>
      <c r="J46" s="63" t="s">
        <v>339</v>
      </c>
    </row>
    <row r="47" spans="1:10" s="99" customFormat="1" ht="12.75">
      <c r="A47" s="98"/>
      <c r="B47" s="80">
        <v>1</v>
      </c>
      <c r="C47" s="80">
        <v>2</v>
      </c>
      <c r="D47" s="594">
        <v>3</v>
      </c>
      <c r="E47" s="596"/>
      <c r="F47" s="80">
        <v>4</v>
      </c>
      <c r="G47" s="80">
        <v>5</v>
      </c>
      <c r="H47" s="594">
        <v>6</v>
      </c>
      <c r="I47" s="596"/>
      <c r="J47" s="80" t="s">
        <v>340</v>
      </c>
    </row>
    <row r="48" spans="1:10" s="61" customFormat="1" ht="15.75" outlineLevel="1">
      <c r="A48" s="66"/>
      <c r="B48" s="67">
        <v>1</v>
      </c>
      <c r="C48" s="66" t="s">
        <v>341</v>
      </c>
      <c r="D48" s="75" t="s">
        <v>342</v>
      </c>
      <c r="E48" s="100"/>
      <c r="F48" s="81"/>
      <c r="G48" s="101"/>
      <c r="H48" s="617">
        <v>12</v>
      </c>
      <c r="I48" s="618"/>
      <c r="J48" s="74">
        <f>F48*G48*H48</f>
        <v>0</v>
      </c>
    </row>
    <row r="49" spans="1:10" s="61" customFormat="1" ht="15.75" outlineLevel="1">
      <c r="A49" s="609" t="s">
        <v>311</v>
      </c>
      <c r="B49" s="610"/>
      <c r="C49" s="610"/>
      <c r="D49" s="610"/>
      <c r="E49" s="610"/>
      <c r="F49" s="610"/>
      <c r="G49" s="610"/>
      <c r="H49" s="610"/>
      <c r="I49" s="611"/>
      <c r="J49" s="103">
        <f>SUM(J48:J48)</f>
        <v>0</v>
      </c>
    </row>
    <row r="50" spans="1:10" s="61" customFormat="1" ht="24" customHeight="1">
      <c r="A50" s="586" t="s">
        <v>601</v>
      </c>
      <c r="B50" s="587"/>
      <c r="C50" s="587"/>
      <c r="D50" s="587"/>
      <c r="E50" s="587"/>
      <c r="F50" s="587"/>
      <c r="G50" s="587"/>
      <c r="H50" s="587"/>
      <c r="I50" s="587"/>
      <c r="J50" s="587"/>
    </row>
    <row r="51" spans="1:10" ht="27">
      <c r="A51" s="77"/>
      <c r="B51" s="97" t="s">
        <v>295</v>
      </c>
      <c r="C51" s="63" t="s">
        <v>334</v>
      </c>
      <c r="D51" s="629" t="s">
        <v>335</v>
      </c>
      <c r="E51" s="629"/>
      <c r="F51" s="63" t="s">
        <v>336</v>
      </c>
      <c r="G51" s="63" t="s">
        <v>337</v>
      </c>
      <c r="H51" s="629" t="s">
        <v>338</v>
      </c>
      <c r="I51" s="629"/>
      <c r="J51" s="63" t="s">
        <v>339</v>
      </c>
    </row>
    <row r="52" spans="1:10" s="99" customFormat="1" ht="12.75">
      <c r="A52" s="98"/>
      <c r="B52" s="80">
        <v>1</v>
      </c>
      <c r="C52" s="80">
        <v>2</v>
      </c>
      <c r="D52" s="594">
        <v>3</v>
      </c>
      <c r="E52" s="596"/>
      <c r="F52" s="80">
        <v>4</v>
      </c>
      <c r="G52" s="80">
        <v>5</v>
      </c>
      <c r="H52" s="594">
        <v>6</v>
      </c>
      <c r="I52" s="596"/>
      <c r="J52" s="80" t="s">
        <v>340</v>
      </c>
    </row>
    <row r="53" spans="1:10" s="61" customFormat="1" ht="15.75" outlineLevel="2">
      <c r="A53" s="66"/>
      <c r="B53" s="67">
        <v>1</v>
      </c>
      <c r="C53" s="66" t="s">
        <v>624</v>
      </c>
      <c r="D53" s="602" t="s">
        <v>343</v>
      </c>
      <c r="E53" s="604"/>
      <c r="F53" s="70">
        <v>12</v>
      </c>
      <c r="G53" s="101">
        <v>7500</v>
      </c>
      <c r="H53" s="627">
        <v>12</v>
      </c>
      <c r="I53" s="628"/>
      <c r="J53" s="74">
        <v>130000</v>
      </c>
    </row>
    <row r="54" spans="1:10" s="61" customFormat="1" ht="15" customHeight="1" outlineLevel="2">
      <c r="A54" s="66"/>
      <c r="B54" s="67">
        <v>2</v>
      </c>
      <c r="C54" s="66"/>
      <c r="D54" s="602" t="s">
        <v>343</v>
      </c>
      <c r="E54" s="604"/>
      <c r="F54" s="70"/>
      <c r="G54" s="101"/>
      <c r="H54" s="627">
        <v>1</v>
      </c>
      <c r="I54" s="628"/>
      <c r="J54" s="74">
        <f>F54*G54*H54</f>
        <v>0</v>
      </c>
    </row>
    <row r="55" spans="1:10" s="61" customFormat="1" ht="15.75" outlineLevel="2">
      <c r="A55" s="66"/>
      <c r="B55" s="67"/>
      <c r="C55" s="66"/>
      <c r="D55" s="602"/>
      <c r="E55" s="604"/>
      <c r="F55" s="70"/>
      <c r="G55" s="101"/>
      <c r="H55" s="627"/>
      <c r="I55" s="628"/>
      <c r="J55" s="74">
        <f>F55*G55*H55</f>
        <v>0</v>
      </c>
    </row>
    <row r="56" spans="1:10" s="61" customFormat="1" ht="15.75" outlineLevel="1">
      <c r="A56" s="609" t="s">
        <v>311</v>
      </c>
      <c r="B56" s="610"/>
      <c r="C56" s="610"/>
      <c r="D56" s="610"/>
      <c r="E56" s="610"/>
      <c r="F56" s="610"/>
      <c r="G56" s="610"/>
      <c r="H56" s="610"/>
      <c r="I56" s="611"/>
      <c r="J56" s="103">
        <f>SUM(J53:J55)</f>
        <v>130000</v>
      </c>
    </row>
    <row r="57" spans="1:10" s="61" customFormat="1" ht="22.5" customHeight="1">
      <c r="A57" s="586" t="s">
        <v>506</v>
      </c>
      <c r="B57" s="587"/>
      <c r="C57" s="587"/>
      <c r="D57" s="587"/>
      <c r="E57" s="587"/>
      <c r="F57" s="587"/>
      <c r="G57" s="587"/>
      <c r="H57" s="587"/>
      <c r="I57" s="587"/>
      <c r="J57" s="626"/>
    </row>
    <row r="58" spans="1:10" ht="25.5">
      <c r="A58" s="77"/>
      <c r="B58" s="78" t="s">
        <v>295</v>
      </c>
      <c r="C58" s="63" t="s">
        <v>334</v>
      </c>
      <c r="D58" s="588" t="s">
        <v>335</v>
      </c>
      <c r="E58" s="590"/>
      <c r="F58" s="588" t="s">
        <v>336</v>
      </c>
      <c r="G58" s="590"/>
      <c r="H58" s="588" t="s">
        <v>346</v>
      </c>
      <c r="I58" s="590"/>
      <c r="J58" s="63" t="s">
        <v>339</v>
      </c>
    </row>
    <row r="59" spans="1:10" ht="13.5">
      <c r="A59" s="77"/>
      <c r="B59" s="80">
        <v>1</v>
      </c>
      <c r="C59" s="80">
        <v>2</v>
      </c>
      <c r="D59" s="594">
        <v>3</v>
      </c>
      <c r="E59" s="596"/>
      <c r="F59" s="594">
        <v>4</v>
      </c>
      <c r="G59" s="596"/>
      <c r="H59" s="594">
        <v>5</v>
      </c>
      <c r="I59" s="596"/>
      <c r="J59" s="80" t="s">
        <v>345</v>
      </c>
    </row>
    <row r="60" spans="1:10" s="61" customFormat="1" ht="15.75" outlineLevel="1">
      <c r="A60" s="66"/>
      <c r="B60" s="67">
        <v>1</v>
      </c>
      <c r="C60" s="75" t="s">
        <v>347</v>
      </c>
      <c r="D60" s="617" t="s">
        <v>348</v>
      </c>
      <c r="E60" s="618"/>
      <c r="F60" s="619"/>
      <c r="G60" s="620"/>
      <c r="H60" s="621"/>
      <c r="I60" s="622"/>
      <c r="J60" s="82">
        <f>SUM(J62:J65)</f>
        <v>0</v>
      </c>
    </row>
    <row r="61" spans="1:10" s="61" customFormat="1" ht="15.75" outlineLevel="1">
      <c r="A61" s="66"/>
      <c r="B61" s="67"/>
      <c r="C61" s="75" t="s">
        <v>349</v>
      </c>
      <c r="D61" s="617"/>
      <c r="E61" s="618"/>
      <c r="F61" s="619"/>
      <c r="G61" s="620"/>
      <c r="H61" s="621"/>
      <c r="I61" s="622"/>
      <c r="J61" s="82"/>
    </row>
    <row r="62" spans="1:10" s="61" customFormat="1" ht="15.75" outlineLevel="1">
      <c r="A62" s="66"/>
      <c r="B62" s="67"/>
      <c r="C62" s="75"/>
      <c r="D62" s="617" t="s">
        <v>348</v>
      </c>
      <c r="E62" s="618"/>
      <c r="F62" s="619"/>
      <c r="G62" s="620"/>
      <c r="H62" s="621"/>
      <c r="I62" s="622"/>
      <c r="J62" s="82"/>
    </row>
    <row r="63" spans="1:10" s="61" customFormat="1" ht="15.75" outlineLevel="1">
      <c r="A63" s="66"/>
      <c r="B63" s="67"/>
      <c r="C63" s="75" t="s">
        <v>671</v>
      </c>
      <c r="D63" s="617" t="s">
        <v>348</v>
      </c>
      <c r="E63" s="618"/>
      <c r="F63" s="619">
        <v>1</v>
      </c>
      <c r="G63" s="620"/>
      <c r="H63" s="621">
        <v>0</v>
      </c>
      <c r="I63" s="622"/>
      <c r="J63" s="82">
        <v>0</v>
      </c>
    </row>
    <row r="64" spans="1:10" s="61" customFormat="1" ht="15.75" outlineLevel="1">
      <c r="A64" s="66"/>
      <c r="B64" s="67"/>
      <c r="C64" s="75"/>
      <c r="D64" s="617"/>
      <c r="E64" s="618"/>
      <c r="F64" s="619"/>
      <c r="G64" s="620"/>
      <c r="H64" s="621"/>
      <c r="I64" s="622"/>
      <c r="J64" s="82">
        <f>F64*H64</f>
        <v>0</v>
      </c>
    </row>
    <row r="65" spans="1:10" s="61" customFormat="1" ht="15.75" outlineLevel="1">
      <c r="A65" s="66"/>
      <c r="B65" s="67"/>
      <c r="C65" s="75"/>
      <c r="D65" s="617"/>
      <c r="E65" s="618"/>
      <c r="F65" s="619"/>
      <c r="G65" s="620"/>
      <c r="H65" s="621"/>
      <c r="I65" s="622"/>
      <c r="J65" s="82">
        <f>F65*H65</f>
        <v>0</v>
      </c>
    </row>
    <row r="66" spans="1:10" s="61" customFormat="1" ht="15.75" outlineLevel="1">
      <c r="A66" s="83" t="s">
        <v>311</v>
      </c>
      <c r="B66" s="84"/>
      <c r="C66" s="610" t="s">
        <v>311</v>
      </c>
      <c r="D66" s="610"/>
      <c r="E66" s="610"/>
      <c r="F66" s="610"/>
      <c r="G66" s="610"/>
      <c r="H66" s="610"/>
      <c r="I66" s="611"/>
      <c r="J66" s="76">
        <f>J60</f>
        <v>0</v>
      </c>
    </row>
    <row r="67" spans="1:10" s="61" customFormat="1" ht="28.5" customHeight="1">
      <c r="A67" s="586" t="s">
        <v>508</v>
      </c>
      <c r="B67" s="587"/>
      <c r="C67" s="587"/>
      <c r="D67" s="587"/>
      <c r="E67" s="587"/>
      <c r="F67" s="587"/>
      <c r="G67" s="587"/>
      <c r="H67" s="587"/>
      <c r="I67" s="587"/>
      <c r="J67" s="626"/>
    </row>
    <row r="68" spans="1:10" ht="25.5">
      <c r="A68" s="77"/>
      <c r="B68" s="78" t="s">
        <v>295</v>
      </c>
      <c r="C68" s="63" t="s">
        <v>334</v>
      </c>
      <c r="D68" s="588" t="s">
        <v>335</v>
      </c>
      <c r="E68" s="590"/>
      <c r="F68" s="588" t="s">
        <v>336</v>
      </c>
      <c r="G68" s="590"/>
      <c r="H68" s="588" t="s">
        <v>346</v>
      </c>
      <c r="I68" s="590"/>
      <c r="J68" s="63" t="s">
        <v>339</v>
      </c>
    </row>
    <row r="69" spans="1:10" ht="13.5">
      <c r="A69" s="77"/>
      <c r="B69" s="80">
        <v>1</v>
      </c>
      <c r="C69" s="80">
        <v>2</v>
      </c>
      <c r="D69" s="594">
        <v>3</v>
      </c>
      <c r="E69" s="596"/>
      <c r="F69" s="594">
        <v>4</v>
      </c>
      <c r="G69" s="596"/>
      <c r="H69" s="594">
        <v>5</v>
      </c>
      <c r="I69" s="596"/>
      <c r="J69" s="80" t="s">
        <v>345</v>
      </c>
    </row>
    <row r="70" spans="1:10" s="61" customFormat="1" ht="36" customHeight="1" outlineLevel="1">
      <c r="A70" s="66"/>
      <c r="B70" s="67">
        <v>1</v>
      </c>
      <c r="C70" s="66" t="s">
        <v>507</v>
      </c>
      <c r="D70" s="617"/>
      <c r="E70" s="618"/>
      <c r="F70" s="619"/>
      <c r="G70" s="620"/>
      <c r="H70" s="621"/>
      <c r="I70" s="622"/>
      <c r="J70" s="82">
        <f>SUM(J72:J75)</f>
        <v>249000</v>
      </c>
    </row>
    <row r="71" spans="1:10" s="61" customFormat="1" ht="15.75" outlineLevel="1">
      <c r="A71" s="66"/>
      <c r="B71" s="67"/>
      <c r="C71" s="75" t="s">
        <v>350</v>
      </c>
      <c r="D71" s="617"/>
      <c r="E71" s="618"/>
      <c r="F71" s="619"/>
      <c r="G71" s="620"/>
      <c r="H71" s="621"/>
      <c r="I71" s="622"/>
      <c r="J71" s="82"/>
    </row>
    <row r="72" spans="1:10" s="61" customFormat="1" ht="15.75" outlineLevel="1">
      <c r="A72" s="66"/>
      <c r="B72" s="67"/>
      <c r="C72" s="75" t="s">
        <v>351</v>
      </c>
      <c r="D72" s="617" t="s">
        <v>348</v>
      </c>
      <c r="E72" s="618"/>
      <c r="F72" s="619">
        <v>1</v>
      </c>
      <c r="G72" s="620"/>
      <c r="H72" s="621">
        <v>249000</v>
      </c>
      <c r="I72" s="622"/>
      <c r="J72" s="82">
        <f>F72*H72</f>
        <v>249000</v>
      </c>
    </row>
    <row r="73" spans="1:10" s="61" customFormat="1" ht="15.75" outlineLevel="1">
      <c r="A73" s="66"/>
      <c r="B73" s="67"/>
      <c r="C73" s="66" t="s">
        <v>352</v>
      </c>
      <c r="D73" s="617"/>
      <c r="E73" s="618"/>
      <c r="F73" s="619"/>
      <c r="G73" s="620"/>
      <c r="H73" s="621"/>
      <c r="I73" s="622"/>
      <c r="J73" s="82">
        <f>F73*H73</f>
        <v>0</v>
      </c>
    </row>
    <row r="74" spans="1:10" s="61" customFormat="1" ht="15.75" outlineLevel="1">
      <c r="A74" s="66"/>
      <c r="B74" s="67"/>
      <c r="C74" s="66"/>
      <c r="D74" s="617"/>
      <c r="E74" s="618"/>
      <c r="F74" s="619"/>
      <c r="G74" s="620"/>
      <c r="H74" s="621"/>
      <c r="I74" s="622"/>
      <c r="J74" s="82">
        <f>F74*H74</f>
        <v>0</v>
      </c>
    </row>
    <row r="75" spans="1:10" s="61" customFormat="1" ht="15.75" outlineLevel="1">
      <c r="A75" s="66"/>
      <c r="B75" s="67"/>
      <c r="C75" s="66"/>
      <c r="D75" s="617"/>
      <c r="E75" s="618"/>
      <c r="F75" s="619"/>
      <c r="G75" s="620"/>
      <c r="H75" s="621"/>
      <c r="I75" s="622"/>
      <c r="J75" s="82">
        <f>F75*H75</f>
        <v>0</v>
      </c>
    </row>
    <row r="76" spans="1:10" s="61" customFormat="1" ht="15.75" outlineLevel="1">
      <c r="A76" s="83" t="s">
        <v>311</v>
      </c>
      <c r="B76" s="84"/>
      <c r="C76" s="610" t="s">
        <v>311</v>
      </c>
      <c r="D76" s="610"/>
      <c r="E76" s="610"/>
      <c r="F76" s="610"/>
      <c r="G76" s="610"/>
      <c r="H76" s="610"/>
      <c r="I76" s="611"/>
      <c r="J76" s="76">
        <f>J70</f>
        <v>249000</v>
      </c>
    </row>
    <row r="77" spans="3:10" s="61" customFormat="1" ht="21" customHeight="1">
      <c r="C77" s="615" t="s">
        <v>353</v>
      </c>
      <c r="D77" s="615"/>
      <c r="E77" s="615"/>
      <c r="F77" s="615"/>
      <c r="G77" s="615"/>
      <c r="H77" s="615"/>
      <c r="I77" s="616"/>
      <c r="J77" s="103">
        <f>J76+J56+J44+J31+J66</f>
        <v>27702958.000895996</v>
      </c>
    </row>
    <row r="80" spans="2:10" ht="12.75">
      <c r="B80" s="79" t="s">
        <v>144</v>
      </c>
      <c r="D80" s="124"/>
      <c r="E80" s="124"/>
      <c r="F80" s="125"/>
      <c r="I80" s="124" t="s">
        <v>643</v>
      </c>
      <c r="J80" s="124"/>
    </row>
    <row r="81" spans="9:10" ht="12.75">
      <c r="I81" s="612" t="s">
        <v>354</v>
      </c>
      <c r="J81" s="612"/>
    </row>
    <row r="83" spans="2:10" ht="12.75">
      <c r="B83" s="79" t="s">
        <v>355</v>
      </c>
      <c r="D83" s="124"/>
      <c r="E83" s="124"/>
      <c r="F83" s="125"/>
      <c r="I83" s="124" t="s">
        <v>689</v>
      </c>
      <c r="J83" s="124"/>
    </row>
    <row r="84" spans="9:10" ht="12.75">
      <c r="I84" s="612" t="s">
        <v>354</v>
      </c>
      <c r="J84" s="612"/>
    </row>
    <row r="86" spans="2:10" ht="12.75">
      <c r="B86" s="79" t="s">
        <v>356</v>
      </c>
      <c r="C86" s="124"/>
      <c r="D86" s="124"/>
      <c r="F86" s="125">
        <v>530781</v>
      </c>
      <c r="G86" s="124"/>
      <c r="I86" s="124" t="s">
        <v>689</v>
      </c>
      <c r="J86" s="124"/>
    </row>
    <row r="87" spans="3:10" ht="12.75">
      <c r="C87" s="613" t="s">
        <v>146</v>
      </c>
      <c r="D87" s="613"/>
      <c r="F87" s="614" t="s">
        <v>149</v>
      </c>
      <c r="G87" s="614"/>
      <c r="I87" s="612" t="s">
        <v>354</v>
      </c>
      <c r="J87" s="612"/>
    </row>
    <row r="89" spans="2:3" ht="12.75">
      <c r="B89" s="79" t="s">
        <v>357</v>
      </c>
      <c r="C89" s="218">
        <v>44574</v>
      </c>
    </row>
  </sheetData>
  <sheetProtection/>
  <mergeCells count="122">
    <mergeCell ref="B5:J5"/>
    <mergeCell ref="E7:J7"/>
    <mergeCell ref="D9:J9"/>
    <mergeCell ref="A20:J20"/>
    <mergeCell ref="B21:B23"/>
    <mergeCell ref="C21:C23"/>
    <mergeCell ref="D21:D23"/>
    <mergeCell ref="E21:H21"/>
    <mergeCell ref="I21:I23"/>
    <mergeCell ref="J21:J23"/>
    <mergeCell ref="E22:E23"/>
    <mergeCell ref="F22:H22"/>
    <mergeCell ref="A31:I31"/>
    <mergeCell ref="A32:J32"/>
    <mergeCell ref="C33:F33"/>
    <mergeCell ref="H33:I33"/>
    <mergeCell ref="C34:F34"/>
    <mergeCell ref="H34:I34"/>
    <mergeCell ref="C35:F35"/>
    <mergeCell ref="H35:I35"/>
    <mergeCell ref="C36:F36"/>
    <mergeCell ref="H36:I36"/>
    <mergeCell ref="C37:F37"/>
    <mergeCell ref="H37:I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A44:I44"/>
    <mergeCell ref="A45:J45"/>
    <mergeCell ref="D46:E46"/>
    <mergeCell ref="H46:I46"/>
    <mergeCell ref="D47:E47"/>
    <mergeCell ref="H47:I47"/>
    <mergeCell ref="H48:I48"/>
    <mergeCell ref="A49:I49"/>
    <mergeCell ref="A50:J50"/>
    <mergeCell ref="D51:E51"/>
    <mergeCell ref="H51:I51"/>
    <mergeCell ref="D52:E52"/>
    <mergeCell ref="H52:I52"/>
    <mergeCell ref="D53:E53"/>
    <mergeCell ref="H53:I53"/>
    <mergeCell ref="D54:E54"/>
    <mergeCell ref="H54:I54"/>
    <mergeCell ref="A57:J57"/>
    <mergeCell ref="D58:E58"/>
    <mergeCell ref="F58:G58"/>
    <mergeCell ref="H58:I58"/>
    <mergeCell ref="D55:E55"/>
    <mergeCell ref="H55:I55"/>
    <mergeCell ref="A56:I56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C66:I66"/>
    <mergeCell ref="A67:J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C77:I77"/>
    <mergeCell ref="I81:J81"/>
    <mergeCell ref="D73:E73"/>
    <mergeCell ref="F73:G73"/>
    <mergeCell ref="H73:I73"/>
    <mergeCell ref="D74:E74"/>
    <mergeCell ref="F74:G74"/>
    <mergeCell ref="H74:I74"/>
    <mergeCell ref="E13:G13"/>
    <mergeCell ref="H13:J13"/>
    <mergeCell ref="E14:G14"/>
    <mergeCell ref="H14:J14"/>
    <mergeCell ref="E15:G15"/>
    <mergeCell ref="H15:J15"/>
    <mergeCell ref="E16:G16"/>
    <mergeCell ref="H16:J16"/>
    <mergeCell ref="I84:J84"/>
    <mergeCell ref="C87:D87"/>
    <mergeCell ref="F87:G87"/>
    <mergeCell ref="I87:J87"/>
    <mergeCell ref="D75:E75"/>
    <mergeCell ref="F75:G75"/>
    <mergeCell ref="H75:I75"/>
    <mergeCell ref="C76:I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="75" zoomScaleNormal="75" zoomScalePageLayoutView="0" workbookViewId="0" topLeftCell="B142">
      <selection activeCell="L76" sqref="L76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13.25390625" style="79" bestFit="1" customWidth="1"/>
    <col min="12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291</v>
      </c>
      <c r="E7" s="579" t="s">
        <v>181</v>
      </c>
      <c r="F7" s="579"/>
      <c r="G7" s="579"/>
      <c r="H7" s="579"/>
      <c r="I7" s="579"/>
      <c r="J7" s="579"/>
    </row>
    <row r="8" spans="2:10" s="60" customFormat="1" ht="19.5">
      <c r="B8" s="60" t="s">
        <v>292</v>
      </c>
      <c r="D8" s="580" t="s">
        <v>647</v>
      </c>
      <c r="E8" s="580"/>
      <c r="F8" s="580"/>
      <c r="G8" s="580"/>
      <c r="H8" s="580"/>
      <c r="I8" s="580"/>
      <c r="J8" s="580"/>
    </row>
    <row r="9" s="61" customFormat="1" ht="15.75">
      <c r="F9" s="62"/>
    </row>
    <row r="10" spans="2:6" s="61" customFormat="1" ht="15.75">
      <c r="B10" s="95" t="s">
        <v>475</v>
      </c>
      <c r="F10" s="62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476</v>
      </c>
      <c r="D12" s="140" t="s">
        <v>477</v>
      </c>
      <c r="E12" s="581" t="s">
        <v>478</v>
      </c>
      <c r="F12" s="581"/>
      <c r="G12" s="581"/>
      <c r="H12" s="581" t="s">
        <v>473</v>
      </c>
      <c r="I12" s="581"/>
      <c r="J12" s="581"/>
    </row>
    <row r="13" spans="2:10" s="61" customFormat="1" ht="45">
      <c r="B13" s="132"/>
      <c r="C13" s="132" t="s">
        <v>663</v>
      </c>
      <c r="D13" s="131">
        <v>249</v>
      </c>
      <c r="E13" s="582">
        <f>H13/D13</f>
        <v>10159.248995983935</v>
      </c>
      <c r="F13" s="582"/>
      <c r="G13" s="582"/>
      <c r="H13" s="680">
        <f>J170</f>
        <v>2529653</v>
      </c>
      <c r="I13" s="681"/>
      <c r="J13" s="682"/>
    </row>
    <row r="14" spans="2:10" s="61" customFormat="1" ht="15.75">
      <c r="B14" s="132"/>
      <c r="C14" s="132"/>
      <c r="D14" s="131"/>
      <c r="E14" s="582"/>
      <c r="F14" s="582"/>
      <c r="G14" s="582"/>
      <c r="H14" s="591"/>
      <c r="I14" s="591"/>
      <c r="J14" s="591"/>
    </row>
    <row r="15" spans="2:10" s="95" customFormat="1" ht="15.75">
      <c r="B15" s="134"/>
      <c r="C15" s="134" t="s">
        <v>180</v>
      </c>
      <c r="D15" s="135"/>
      <c r="E15" s="592"/>
      <c r="F15" s="592"/>
      <c r="G15" s="592"/>
      <c r="H15" s="593">
        <f>H13</f>
        <v>2529653</v>
      </c>
      <c r="I15" s="593"/>
      <c r="J15" s="593"/>
    </row>
    <row r="16" s="61" customFormat="1" ht="15.75">
      <c r="F16" s="62"/>
    </row>
    <row r="17" spans="2:10" s="95" customFormat="1" ht="15.75">
      <c r="B17" s="141" t="s">
        <v>474</v>
      </c>
      <c r="C17" s="141"/>
      <c r="D17" s="141"/>
      <c r="E17" s="141"/>
      <c r="F17" s="142"/>
      <c r="G17" s="141"/>
      <c r="H17" s="141"/>
      <c r="I17" s="141"/>
      <c r="J17" s="141"/>
    </row>
    <row r="18" spans="2:10" s="95" customFormat="1" ht="15.75">
      <c r="B18" s="141"/>
      <c r="C18" s="141"/>
      <c r="D18" s="141"/>
      <c r="E18" s="141"/>
      <c r="F18" s="142"/>
      <c r="G18" s="141"/>
      <c r="H18" s="141"/>
      <c r="I18" s="141"/>
      <c r="J18" s="141"/>
    </row>
    <row r="19" spans="1:10" s="61" customFormat="1" ht="23.25" customHeight="1">
      <c r="A19" s="587" t="s">
        <v>501</v>
      </c>
      <c r="B19" s="635"/>
      <c r="C19" s="635"/>
      <c r="D19" s="635"/>
      <c r="E19" s="635"/>
      <c r="F19" s="635"/>
      <c r="G19" s="635"/>
      <c r="H19" s="635"/>
      <c r="I19" s="635"/>
      <c r="J19" s="635"/>
    </row>
    <row r="20" spans="1:10" ht="33" customHeight="1">
      <c r="A20" s="77"/>
      <c r="B20" s="78" t="s">
        <v>295</v>
      </c>
      <c r="C20" s="63" t="s">
        <v>334</v>
      </c>
      <c r="D20" s="588" t="s">
        <v>359</v>
      </c>
      <c r="E20" s="590"/>
      <c r="F20" s="588" t="s">
        <v>360</v>
      </c>
      <c r="G20" s="590"/>
      <c r="H20" s="588" t="s">
        <v>361</v>
      </c>
      <c r="I20" s="590"/>
      <c r="J20" s="63" t="s">
        <v>339</v>
      </c>
    </row>
    <row r="21" spans="1:10" ht="13.5">
      <c r="A21" s="77"/>
      <c r="B21" s="80">
        <v>1</v>
      </c>
      <c r="C21" s="80">
        <v>2</v>
      </c>
      <c r="D21" s="594">
        <v>3</v>
      </c>
      <c r="E21" s="596"/>
      <c r="F21" s="594">
        <v>4</v>
      </c>
      <c r="G21" s="596"/>
      <c r="H21" s="594">
        <v>5</v>
      </c>
      <c r="I21" s="596"/>
      <c r="J21" s="80" t="s">
        <v>362</v>
      </c>
    </row>
    <row r="22" spans="1:10" s="61" customFormat="1" ht="15.75" outlineLevel="1">
      <c r="A22" s="66"/>
      <c r="B22" s="67">
        <v>1</v>
      </c>
      <c r="C22" s="75"/>
      <c r="D22" s="617"/>
      <c r="E22" s="618"/>
      <c r="F22" s="619"/>
      <c r="G22" s="620"/>
      <c r="H22" s="621"/>
      <c r="I22" s="622"/>
      <c r="J22" s="82">
        <f>D22*F22*H22</f>
        <v>0</v>
      </c>
    </row>
    <row r="23" spans="1:10" s="61" customFormat="1" ht="15.75" outlineLevel="1">
      <c r="A23" s="66"/>
      <c r="B23" s="67"/>
      <c r="C23" s="75"/>
      <c r="D23" s="617"/>
      <c r="E23" s="618"/>
      <c r="F23" s="619"/>
      <c r="G23" s="620"/>
      <c r="H23" s="621"/>
      <c r="I23" s="622"/>
      <c r="J23" s="82"/>
    </row>
    <row r="24" spans="1:10" s="61" customFormat="1" ht="15.75" outlineLevel="1">
      <c r="A24" s="83" t="s">
        <v>311</v>
      </c>
      <c r="B24" s="84"/>
      <c r="C24" s="610" t="s">
        <v>311</v>
      </c>
      <c r="D24" s="610"/>
      <c r="E24" s="610"/>
      <c r="F24" s="610"/>
      <c r="G24" s="610"/>
      <c r="H24" s="610"/>
      <c r="I24" s="611"/>
      <c r="J24" s="76">
        <f>J22</f>
        <v>0</v>
      </c>
    </row>
    <row r="25" spans="1:10" s="61" customFormat="1" ht="24" customHeight="1">
      <c r="A25" s="586" t="s">
        <v>363</v>
      </c>
      <c r="B25" s="587"/>
      <c r="C25" s="587"/>
      <c r="D25" s="587"/>
      <c r="E25" s="587"/>
      <c r="F25" s="587"/>
      <c r="G25" s="587"/>
      <c r="H25" s="587"/>
      <c r="I25" s="587"/>
      <c r="J25" s="587"/>
    </row>
    <row r="26" spans="1:10" ht="27">
      <c r="A26" s="77"/>
      <c r="B26" s="97" t="s">
        <v>295</v>
      </c>
      <c r="C26" s="63" t="s">
        <v>334</v>
      </c>
      <c r="D26" s="629" t="s">
        <v>335</v>
      </c>
      <c r="E26" s="629"/>
      <c r="F26" s="63" t="s">
        <v>336</v>
      </c>
      <c r="G26" s="63" t="s">
        <v>337</v>
      </c>
      <c r="H26" s="629" t="s">
        <v>338</v>
      </c>
      <c r="I26" s="629"/>
      <c r="J26" s="63" t="s">
        <v>339</v>
      </c>
    </row>
    <row r="27" spans="1:10" s="99" customFormat="1" ht="12.75">
      <c r="A27" s="98"/>
      <c r="B27" s="80">
        <v>1</v>
      </c>
      <c r="C27" s="80">
        <v>2</v>
      </c>
      <c r="D27" s="594">
        <v>3</v>
      </c>
      <c r="E27" s="596"/>
      <c r="F27" s="80">
        <v>4</v>
      </c>
      <c r="G27" s="80">
        <v>5</v>
      </c>
      <c r="H27" s="594">
        <v>6</v>
      </c>
      <c r="I27" s="596"/>
      <c r="J27" s="80" t="s">
        <v>340</v>
      </c>
    </row>
    <row r="28" spans="1:10" s="61" customFormat="1" ht="15.75" outlineLevel="1">
      <c r="A28" s="66"/>
      <c r="B28" s="67">
        <v>1</v>
      </c>
      <c r="C28" s="66" t="s">
        <v>502</v>
      </c>
      <c r="D28" s="75" t="s">
        <v>342</v>
      </c>
      <c r="E28" s="100"/>
      <c r="F28" s="81">
        <v>6</v>
      </c>
      <c r="G28" s="101">
        <v>800</v>
      </c>
      <c r="H28" s="617">
        <v>12</v>
      </c>
      <c r="I28" s="618"/>
      <c r="J28" s="74">
        <f>G28*H28</f>
        <v>9600</v>
      </c>
    </row>
    <row r="29" spans="1:10" s="61" customFormat="1" ht="30" customHeight="1" outlineLevel="1">
      <c r="A29" s="66"/>
      <c r="B29" s="67">
        <v>2</v>
      </c>
      <c r="C29" s="66" t="s">
        <v>365</v>
      </c>
      <c r="D29" s="678" t="s">
        <v>366</v>
      </c>
      <c r="E29" s="679"/>
      <c r="F29" s="81">
        <v>1000</v>
      </c>
      <c r="G29" s="101">
        <v>1</v>
      </c>
      <c r="H29" s="617">
        <v>12</v>
      </c>
      <c r="I29" s="618"/>
      <c r="J29" s="74">
        <f>F29*G29*H29</f>
        <v>12000</v>
      </c>
    </row>
    <row r="30" spans="1:10" s="61" customFormat="1" ht="15.75" outlineLevel="1">
      <c r="A30" s="114"/>
      <c r="B30" s="102">
        <v>3</v>
      </c>
      <c r="C30" s="66" t="s">
        <v>367</v>
      </c>
      <c r="D30" s="75" t="s">
        <v>368</v>
      </c>
      <c r="E30" s="100"/>
      <c r="F30" s="81"/>
      <c r="G30" s="101"/>
      <c r="H30" s="617">
        <v>12</v>
      </c>
      <c r="I30" s="618"/>
      <c r="J30" s="74">
        <f>F30*G30*H30</f>
        <v>0</v>
      </c>
    </row>
    <row r="31" spans="1:10" s="61" customFormat="1" ht="15.75" outlineLevel="1">
      <c r="A31" s="114"/>
      <c r="B31" s="102">
        <v>4</v>
      </c>
      <c r="C31" s="66" t="s">
        <v>369</v>
      </c>
      <c r="D31" s="75" t="s">
        <v>368</v>
      </c>
      <c r="E31" s="100"/>
      <c r="F31" s="81">
        <v>3</v>
      </c>
      <c r="G31" s="101">
        <v>300</v>
      </c>
      <c r="H31" s="617">
        <v>12</v>
      </c>
      <c r="I31" s="618"/>
      <c r="J31" s="74">
        <f>G31*H31</f>
        <v>3600</v>
      </c>
    </row>
    <row r="32" spans="1:10" s="61" customFormat="1" ht="15.75" outlineLevel="1">
      <c r="A32" s="114"/>
      <c r="B32" s="102">
        <v>5</v>
      </c>
      <c r="C32" s="66" t="s">
        <v>341</v>
      </c>
      <c r="D32" s="75" t="s">
        <v>370</v>
      </c>
      <c r="E32" s="100"/>
      <c r="F32" s="81">
        <v>3</v>
      </c>
      <c r="G32" s="101">
        <v>2870</v>
      </c>
      <c r="H32" s="617">
        <v>12</v>
      </c>
      <c r="I32" s="618"/>
      <c r="J32" s="74">
        <f>F32*G32*H32-20</f>
        <v>103300</v>
      </c>
    </row>
    <row r="33" spans="1:10" s="61" customFormat="1" ht="15.75" outlineLevel="1">
      <c r="A33" s="114"/>
      <c r="B33" s="102">
        <v>6</v>
      </c>
      <c r="C33" s="66" t="s">
        <v>371</v>
      </c>
      <c r="D33" s="643" t="s">
        <v>372</v>
      </c>
      <c r="E33" s="644"/>
      <c r="F33" s="81"/>
      <c r="G33" s="101"/>
      <c r="H33" s="617">
        <v>12</v>
      </c>
      <c r="I33" s="618"/>
      <c r="J33" s="74">
        <f>F33*G33*H33</f>
        <v>0</v>
      </c>
    </row>
    <row r="34" spans="1:10" s="61" customFormat="1" ht="15.75" outlineLevel="1">
      <c r="A34" s="609" t="s">
        <v>311</v>
      </c>
      <c r="B34" s="610"/>
      <c r="C34" s="610"/>
      <c r="D34" s="610"/>
      <c r="E34" s="610"/>
      <c r="F34" s="610"/>
      <c r="G34" s="610"/>
      <c r="H34" s="610"/>
      <c r="I34" s="611"/>
      <c r="J34" s="103">
        <f>SUM(J28:J33)</f>
        <v>128500</v>
      </c>
    </row>
    <row r="35" spans="1:10" s="61" customFormat="1" ht="15.75">
      <c r="A35" s="586" t="s">
        <v>373</v>
      </c>
      <c r="B35" s="587"/>
      <c r="C35" s="587"/>
      <c r="D35" s="587"/>
      <c r="E35" s="587"/>
      <c r="F35" s="587"/>
      <c r="G35" s="587"/>
      <c r="H35" s="587"/>
      <c r="I35" s="587"/>
      <c r="J35" s="587"/>
    </row>
    <row r="36" spans="1:10" s="61" customFormat="1" ht="31.5" outlineLevel="1">
      <c r="A36" s="66"/>
      <c r="B36" s="67">
        <v>1</v>
      </c>
      <c r="C36" s="66" t="s">
        <v>374</v>
      </c>
      <c r="D36" s="643" t="s">
        <v>503</v>
      </c>
      <c r="E36" s="644"/>
      <c r="F36" s="68"/>
      <c r="G36" s="104"/>
      <c r="H36" s="627">
        <v>12</v>
      </c>
      <c r="I36" s="628"/>
      <c r="J36" s="74">
        <f>F36*G36*H36</f>
        <v>0</v>
      </c>
    </row>
    <row r="37" spans="1:10" s="61" customFormat="1" ht="15.75" outlineLevel="1">
      <c r="A37" s="609" t="s">
        <v>311</v>
      </c>
      <c r="B37" s="610"/>
      <c r="C37" s="610"/>
      <c r="D37" s="610"/>
      <c r="E37" s="610"/>
      <c r="F37" s="610"/>
      <c r="G37" s="610"/>
      <c r="H37" s="610"/>
      <c r="I37" s="611"/>
      <c r="J37" s="76">
        <f>SUM(J36:J36)</f>
        <v>0</v>
      </c>
    </row>
    <row r="38" spans="1:10" s="61" customFormat="1" ht="15.75">
      <c r="A38" s="586" t="s">
        <v>376</v>
      </c>
      <c r="B38" s="587"/>
      <c r="C38" s="587"/>
      <c r="D38" s="587"/>
      <c r="E38" s="587"/>
      <c r="F38" s="587"/>
      <c r="G38" s="587"/>
      <c r="H38" s="587"/>
      <c r="I38" s="587"/>
      <c r="J38" s="587"/>
    </row>
    <row r="39" spans="1:10" s="61" customFormat="1" ht="15.75" outlineLevel="1">
      <c r="A39" s="66"/>
      <c r="B39" s="67">
        <v>1</v>
      </c>
      <c r="C39" s="75" t="s">
        <v>377</v>
      </c>
      <c r="D39" s="643" t="s">
        <v>378</v>
      </c>
      <c r="E39" s="644"/>
      <c r="F39" s="172">
        <v>8000</v>
      </c>
      <c r="G39" s="173">
        <v>4</v>
      </c>
      <c r="H39" s="617">
        <v>12</v>
      </c>
      <c r="I39" s="618"/>
      <c r="J39" s="74">
        <v>397000</v>
      </c>
    </row>
    <row r="40" spans="1:10" s="61" customFormat="1" ht="15.75" outlineLevel="1">
      <c r="A40" s="66"/>
      <c r="B40" s="67">
        <v>2</v>
      </c>
      <c r="C40" s="75" t="s">
        <v>379</v>
      </c>
      <c r="D40" s="643" t="s">
        <v>380</v>
      </c>
      <c r="E40" s="644"/>
      <c r="F40" s="172">
        <v>98</v>
      </c>
      <c r="G40" s="173">
        <v>1074.8</v>
      </c>
      <c r="H40" s="617">
        <v>12</v>
      </c>
      <c r="I40" s="618"/>
      <c r="J40" s="74">
        <v>932000</v>
      </c>
    </row>
    <row r="41" spans="1:10" s="61" customFormat="1" ht="15.75" outlineLevel="1">
      <c r="A41" s="66"/>
      <c r="B41" s="67">
        <v>3</v>
      </c>
      <c r="C41" s="75" t="s">
        <v>381</v>
      </c>
      <c r="D41" s="643" t="s">
        <v>382</v>
      </c>
      <c r="E41" s="644"/>
      <c r="F41" s="69">
        <v>464</v>
      </c>
      <c r="G41" s="173">
        <v>17.15</v>
      </c>
      <c r="H41" s="617">
        <v>12</v>
      </c>
      <c r="I41" s="618"/>
      <c r="J41" s="74">
        <v>105000</v>
      </c>
    </row>
    <row r="42" spans="1:10" s="61" customFormat="1" ht="15.75" outlineLevel="1">
      <c r="A42" s="66"/>
      <c r="B42" s="67">
        <v>4</v>
      </c>
      <c r="C42" s="75" t="s">
        <v>383</v>
      </c>
      <c r="D42" s="643" t="s">
        <v>382</v>
      </c>
      <c r="E42" s="644"/>
      <c r="F42" s="69">
        <v>700</v>
      </c>
      <c r="G42" s="173">
        <v>19.64</v>
      </c>
      <c r="H42" s="617">
        <v>12</v>
      </c>
      <c r="I42" s="618"/>
      <c r="J42" s="74">
        <v>197000</v>
      </c>
    </row>
    <row r="43" spans="1:10" s="61" customFormat="1" ht="15" customHeight="1" outlineLevel="1">
      <c r="A43" s="66"/>
      <c r="B43" s="67">
        <v>5</v>
      </c>
      <c r="C43" s="75" t="s">
        <v>384</v>
      </c>
      <c r="D43" s="643" t="s">
        <v>382</v>
      </c>
      <c r="E43" s="644"/>
      <c r="F43" s="69">
        <v>631</v>
      </c>
      <c r="G43" s="173">
        <v>31.97</v>
      </c>
      <c r="H43" s="617">
        <v>12</v>
      </c>
      <c r="I43" s="618"/>
      <c r="J43" s="74">
        <v>107000</v>
      </c>
    </row>
    <row r="44" spans="1:10" s="61" customFormat="1" ht="15.75" outlineLevel="1">
      <c r="A44" s="66"/>
      <c r="B44" s="67">
        <v>6</v>
      </c>
      <c r="C44" s="75" t="s">
        <v>500</v>
      </c>
      <c r="D44" s="643" t="s">
        <v>382</v>
      </c>
      <c r="E44" s="644"/>
      <c r="F44" s="69">
        <v>1</v>
      </c>
      <c r="G44" s="101">
        <v>5118.23</v>
      </c>
      <c r="H44" s="617">
        <v>12</v>
      </c>
      <c r="I44" s="618"/>
      <c r="J44" s="74">
        <v>44534</v>
      </c>
    </row>
    <row r="45" spans="1:10" s="61" customFormat="1" ht="15.75" outlineLevel="1">
      <c r="A45" s="609" t="s">
        <v>311</v>
      </c>
      <c r="B45" s="610"/>
      <c r="C45" s="610"/>
      <c r="D45" s="610"/>
      <c r="E45" s="610"/>
      <c r="F45" s="610"/>
      <c r="G45" s="610"/>
      <c r="H45" s="610"/>
      <c r="I45" s="611"/>
      <c r="J45" s="76">
        <f>SUM(J39:J44)</f>
        <v>1782534</v>
      </c>
    </row>
    <row r="46" spans="1:10" s="61" customFormat="1" ht="27.75" customHeight="1">
      <c r="A46" s="586" t="s">
        <v>509</v>
      </c>
      <c r="B46" s="587"/>
      <c r="C46" s="587"/>
      <c r="D46" s="587"/>
      <c r="E46" s="587"/>
      <c r="F46" s="587"/>
      <c r="G46" s="587"/>
      <c r="H46" s="587"/>
      <c r="I46" s="587"/>
      <c r="J46" s="587"/>
    </row>
    <row r="47" spans="1:10" ht="27">
      <c r="A47" s="77"/>
      <c r="B47" s="97" t="s">
        <v>295</v>
      </c>
      <c r="C47" s="63" t="s">
        <v>334</v>
      </c>
      <c r="D47" s="629" t="s">
        <v>335</v>
      </c>
      <c r="E47" s="629"/>
      <c r="F47" s="63" t="s">
        <v>336</v>
      </c>
      <c r="G47" s="63" t="s">
        <v>337</v>
      </c>
      <c r="H47" s="629" t="s">
        <v>338</v>
      </c>
      <c r="I47" s="629"/>
      <c r="J47" s="63" t="s">
        <v>339</v>
      </c>
    </row>
    <row r="48" spans="1:10" s="99" customFormat="1" ht="12.75">
      <c r="A48" s="98"/>
      <c r="B48" s="80">
        <v>1</v>
      </c>
      <c r="C48" s="80">
        <v>2</v>
      </c>
      <c r="D48" s="594">
        <v>3</v>
      </c>
      <c r="E48" s="596"/>
      <c r="F48" s="80">
        <v>4</v>
      </c>
      <c r="G48" s="80">
        <v>5</v>
      </c>
      <c r="H48" s="594">
        <v>6</v>
      </c>
      <c r="I48" s="596"/>
      <c r="J48" s="80" t="s">
        <v>340</v>
      </c>
    </row>
    <row r="49" spans="1:10" s="95" customFormat="1" ht="31.5" outlineLevel="2">
      <c r="A49" s="90"/>
      <c r="B49" s="91" t="s">
        <v>385</v>
      </c>
      <c r="C49" s="90" t="s">
        <v>386</v>
      </c>
      <c r="D49" s="674" t="s">
        <v>318</v>
      </c>
      <c r="E49" s="675"/>
      <c r="F49" s="106" t="s">
        <v>318</v>
      </c>
      <c r="G49" s="106" t="s">
        <v>318</v>
      </c>
      <c r="H49" s="676" t="s">
        <v>318</v>
      </c>
      <c r="I49" s="677"/>
      <c r="J49" s="94"/>
    </row>
    <row r="50" spans="1:10" s="61" customFormat="1" ht="63" outlineLevel="2">
      <c r="A50" s="66"/>
      <c r="B50" s="107" t="s">
        <v>319</v>
      </c>
      <c r="C50" s="66" t="s">
        <v>387</v>
      </c>
      <c r="D50" s="602" t="s">
        <v>388</v>
      </c>
      <c r="E50" s="604"/>
      <c r="F50" s="105">
        <v>3</v>
      </c>
      <c r="G50" s="101">
        <v>6000</v>
      </c>
      <c r="H50" s="627">
        <v>12</v>
      </c>
      <c r="I50" s="628"/>
      <c r="J50" s="74">
        <v>216000</v>
      </c>
    </row>
    <row r="51" spans="1:10" s="61" customFormat="1" ht="45.75" customHeight="1" outlineLevel="2">
      <c r="A51" s="66"/>
      <c r="B51" s="67" t="s">
        <v>321</v>
      </c>
      <c r="C51" s="66" t="s">
        <v>389</v>
      </c>
      <c r="D51" s="602" t="s">
        <v>390</v>
      </c>
      <c r="E51" s="604"/>
      <c r="F51" s="105">
        <v>3</v>
      </c>
      <c r="G51" s="101">
        <v>10000</v>
      </c>
      <c r="H51" s="627">
        <v>1</v>
      </c>
      <c r="I51" s="628"/>
      <c r="J51" s="74">
        <f>F51*G51*H51-24264</f>
        <v>5736</v>
      </c>
    </row>
    <row r="52" spans="1:10" s="61" customFormat="1" ht="63" outlineLevel="2">
      <c r="A52" s="66"/>
      <c r="B52" s="107" t="s">
        <v>391</v>
      </c>
      <c r="C52" s="66" t="s">
        <v>392</v>
      </c>
      <c r="D52" s="602" t="s">
        <v>388</v>
      </c>
      <c r="E52" s="604"/>
      <c r="F52" s="105">
        <v>3</v>
      </c>
      <c r="G52" s="101">
        <v>2700</v>
      </c>
      <c r="H52" s="627">
        <v>12</v>
      </c>
      <c r="I52" s="628"/>
      <c r="J52" s="74">
        <v>97000</v>
      </c>
    </row>
    <row r="53" spans="1:10" s="61" customFormat="1" ht="47.25" outlineLevel="2">
      <c r="A53" s="66"/>
      <c r="B53" s="67" t="s">
        <v>393</v>
      </c>
      <c r="C53" s="66" t="s">
        <v>394</v>
      </c>
      <c r="D53" s="602" t="s">
        <v>390</v>
      </c>
      <c r="E53" s="604"/>
      <c r="F53" s="105">
        <v>1</v>
      </c>
      <c r="G53" s="101">
        <v>1092</v>
      </c>
      <c r="H53" s="627">
        <v>4</v>
      </c>
      <c r="I53" s="628"/>
      <c r="J53" s="74">
        <v>13104</v>
      </c>
    </row>
    <row r="54" spans="1:10" s="61" customFormat="1" ht="31.5" outlineLevel="2">
      <c r="A54" s="66"/>
      <c r="B54" s="67" t="s">
        <v>395</v>
      </c>
      <c r="C54" s="66" t="s">
        <v>396</v>
      </c>
      <c r="D54" s="602"/>
      <c r="E54" s="604"/>
      <c r="F54" s="105"/>
      <c r="G54" s="101"/>
      <c r="H54" s="627"/>
      <c r="I54" s="628"/>
      <c r="J54" s="74"/>
    </row>
    <row r="55" spans="1:10" s="61" customFormat="1" ht="63" customHeight="1" outlineLevel="2">
      <c r="A55" s="66"/>
      <c r="B55" s="67"/>
      <c r="C55" s="66" t="s">
        <v>397</v>
      </c>
      <c r="D55" s="602" t="s">
        <v>398</v>
      </c>
      <c r="E55" s="604"/>
      <c r="F55" s="105">
        <v>30</v>
      </c>
      <c r="G55" s="101">
        <v>1000</v>
      </c>
      <c r="H55" s="627">
        <v>1</v>
      </c>
      <c r="I55" s="628"/>
      <c r="J55" s="74">
        <v>0</v>
      </c>
    </row>
    <row r="56" spans="1:10" s="61" customFormat="1" ht="31.5" outlineLevel="2">
      <c r="A56" s="66"/>
      <c r="B56" s="67" t="s">
        <v>399</v>
      </c>
      <c r="C56" s="66" t="s">
        <v>400</v>
      </c>
      <c r="D56" s="602"/>
      <c r="E56" s="604"/>
      <c r="F56" s="105"/>
      <c r="G56" s="101"/>
      <c r="H56" s="627"/>
      <c r="I56" s="628"/>
      <c r="J56" s="74"/>
    </row>
    <row r="57" spans="1:10" s="61" customFormat="1" ht="21" customHeight="1" outlineLevel="2">
      <c r="A57" s="66"/>
      <c r="B57" s="67"/>
      <c r="C57" s="66" t="s">
        <v>401</v>
      </c>
      <c r="D57" s="602" t="s">
        <v>402</v>
      </c>
      <c r="E57" s="604"/>
      <c r="F57" s="105">
        <v>3</v>
      </c>
      <c r="G57" s="101">
        <v>0</v>
      </c>
      <c r="H57" s="627">
        <v>4</v>
      </c>
      <c r="I57" s="628"/>
      <c r="J57" s="74">
        <v>0</v>
      </c>
    </row>
    <row r="58" spans="1:10" s="61" customFormat="1" ht="18" customHeight="1" outlineLevel="2">
      <c r="A58" s="66"/>
      <c r="B58" s="67"/>
      <c r="C58" s="66" t="s">
        <v>403</v>
      </c>
      <c r="D58" s="602" t="s">
        <v>398</v>
      </c>
      <c r="E58" s="604"/>
      <c r="F58" s="105"/>
      <c r="G58" s="101"/>
      <c r="H58" s="627">
        <v>1</v>
      </c>
      <c r="I58" s="628"/>
      <c r="J58" s="74">
        <f>F58*G58*H58</f>
        <v>0</v>
      </c>
    </row>
    <row r="59" spans="1:10" s="61" customFormat="1" ht="20.25" customHeight="1" outlineLevel="2">
      <c r="A59" s="66"/>
      <c r="B59" s="67"/>
      <c r="C59" s="66" t="s">
        <v>404</v>
      </c>
      <c r="D59" s="602" t="s">
        <v>405</v>
      </c>
      <c r="E59" s="604"/>
      <c r="F59" s="105">
        <v>30</v>
      </c>
      <c r="G59" s="101">
        <v>0</v>
      </c>
      <c r="H59" s="627">
        <v>1</v>
      </c>
      <c r="I59" s="628"/>
      <c r="J59" s="74">
        <v>0</v>
      </c>
    </row>
    <row r="60" spans="1:10" s="61" customFormat="1" ht="20.25" customHeight="1" outlineLevel="2">
      <c r="A60" s="66"/>
      <c r="B60" s="67"/>
      <c r="C60" s="66" t="s">
        <v>406</v>
      </c>
      <c r="D60" s="602" t="s">
        <v>407</v>
      </c>
      <c r="E60" s="604"/>
      <c r="F60" s="105"/>
      <c r="G60" s="101"/>
      <c r="H60" s="627">
        <v>12</v>
      </c>
      <c r="I60" s="628"/>
      <c r="J60" s="74">
        <f>F60*G60*H60</f>
        <v>0</v>
      </c>
    </row>
    <row r="61" spans="1:10" s="61" customFormat="1" ht="20.25" customHeight="1" outlineLevel="2">
      <c r="A61" s="66"/>
      <c r="B61" s="67" t="s">
        <v>408</v>
      </c>
      <c r="C61" s="66" t="s">
        <v>409</v>
      </c>
      <c r="D61" s="602" t="s">
        <v>405</v>
      </c>
      <c r="E61" s="604"/>
      <c r="F61" s="105">
        <v>10</v>
      </c>
      <c r="G61" s="101">
        <v>0</v>
      </c>
      <c r="H61" s="627">
        <v>1</v>
      </c>
      <c r="I61" s="628"/>
      <c r="J61" s="74">
        <v>0</v>
      </c>
    </row>
    <row r="62" spans="1:10" s="61" customFormat="1" ht="27" customHeight="1" outlineLevel="2">
      <c r="A62" s="66"/>
      <c r="B62" s="67" t="s">
        <v>410</v>
      </c>
      <c r="C62" s="66" t="s">
        <v>680</v>
      </c>
      <c r="D62" s="602">
        <v>1</v>
      </c>
      <c r="E62" s="604"/>
      <c r="F62" s="105">
        <v>1</v>
      </c>
      <c r="G62" s="101">
        <v>0</v>
      </c>
      <c r="H62" s="627">
        <v>1</v>
      </c>
      <c r="I62" s="628"/>
      <c r="J62" s="74">
        <f>F62*G62*H62</f>
        <v>0</v>
      </c>
    </row>
    <row r="63" spans="1:10" s="95" customFormat="1" ht="31.5" outlineLevel="2">
      <c r="A63" s="90"/>
      <c r="B63" s="91" t="s">
        <v>411</v>
      </c>
      <c r="C63" s="90" t="s">
        <v>412</v>
      </c>
      <c r="D63" s="674" t="s">
        <v>318</v>
      </c>
      <c r="E63" s="675"/>
      <c r="F63" s="106" t="s">
        <v>318</v>
      </c>
      <c r="G63" s="106" t="s">
        <v>318</v>
      </c>
      <c r="H63" s="676" t="s">
        <v>318</v>
      </c>
      <c r="I63" s="677"/>
      <c r="J63" s="94"/>
    </row>
    <row r="64" spans="1:10" s="61" customFormat="1" ht="78.75" outlineLevel="2">
      <c r="A64" s="66"/>
      <c r="B64" s="67" t="s">
        <v>324</v>
      </c>
      <c r="C64" s="66" t="s">
        <v>413</v>
      </c>
      <c r="D64" s="602" t="s">
        <v>414</v>
      </c>
      <c r="E64" s="604">
        <v>68</v>
      </c>
      <c r="F64" s="105">
        <v>3</v>
      </c>
      <c r="G64" s="101">
        <v>0</v>
      </c>
      <c r="H64" s="627">
        <v>1</v>
      </c>
      <c r="I64" s="628"/>
      <c r="J64" s="74">
        <f>G64*H64*F64</f>
        <v>0</v>
      </c>
    </row>
    <row r="65" spans="1:10" s="61" customFormat="1" ht="31.5" outlineLevel="2">
      <c r="A65" s="66"/>
      <c r="B65" s="67" t="s">
        <v>326</v>
      </c>
      <c r="C65" s="66" t="s">
        <v>415</v>
      </c>
      <c r="D65" s="602" t="s">
        <v>416</v>
      </c>
      <c r="E65" s="604"/>
      <c r="F65" s="105">
        <v>3</v>
      </c>
      <c r="G65" s="101">
        <v>0</v>
      </c>
      <c r="H65" s="627">
        <v>12</v>
      </c>
      <c r="I65" s="628"/>
      <c r="J65" s="74">
        <v>0</v>
      </c>
    </row>
    <row r="66" spans="1:10" s="61" customFormat="1" ht="47.25" outlineLevel="2">
      <c r="A66" s="66"/>
      <c r="B66" s="67" t="s">
        <v>328</v>
      </c>
      <c r="C66" s="66" t="s">
        <v>417</v>
      </c>
      <c r="D66" s="602" t="s">
        <v>416</v>
      </c>
      <c r="E66" s="604"/>
      <c r="F66" s="105">
        <v>3</v>
      </c>
      <c r="G66" s="101">
        <v>480</v>
      </c>
      <c r="H66" s="627">
        <v>12</v>
      </c>
      <c r="I66" s="628"/>
      <c r="J66" s="74">
        <f>18000-9360</f>
        <v>8640</v>
      </c>
    </row>
    <row r="67" spans="1:10" s="61" customFormat="1" ht="31.5" outlineLevel="2">
      <c r="A67" s="66"/>
      <c r="B67" s="67" t="s">
        <v>330</v>
      </c>
      <c r="C67" s="66" t="s">
        <v>418</v>
      </c>
      <c r="D67" s="602" t="s">
        <v>416</v>
      </c>
      <c r="E67" s="604"/>
      <c r="F67" s="105">
        <v>3</v>
      </c>
      <c r="G67" s="101">
        <v>0</v>
      </c>
      <c r="H67" s="627">
        <v>12</v>
      </c>
      <c r="I67" s="628"/>
      <c r="J67" s="74">
        <v>0</v>
      </c>
    </row>
    <row r="68" spans="1:10" s="61" customFormat="1" ht="47.25" outlineLevel="2">
      <c r="A68" s="66"/>
      <c r="B68" s="67" t="s">
        <v>419</v>
      </c>
      <c r="C68" s="66" t="s">
        <v>420</v>
      </c>
      <c r="D68" s="602" t="s">
        <v>414</v>
      </c>
      <c r="E68" s="604">
        <v>68</v>
      </c>
      <c r="F68" s="105">
        <v>3</v>
      </c>
      <c r="G68" s="101">
        <v>0</v>
      </c>
      <c r="H68" s="627">
        <v>1</v>
      </c>
      <c r="I68" s="628"/>
      <c r="J68" s="74">
        <v>0</v>
      </c>
    </row>
    <row r="69" spans="1:10" s="61" customFormat="1" ht="15.75" outlineLevel="2">
      <c r="A69" s="609" t="s">
        <v>311</v>
      </c>
      <c r="B69" s="610"/>
      <c r="C69" s="610"/>
      <c r="D69" s="610"/>
      <c r="E69" s="610"/>
      <c r="F69" s="610"/>
      <c r="G69" s="610"/>
      <c r="H69" s="610"/>
      <c r="I69" s="611"/>
      <c r="J69" s="103">
        <f>SUM(J49:J68)</f>
        <v>340480</v>
      </c>
    </row>
    <row r="70" spans="1:10" s="61" customFormat="1" ht="24" customHeight="1">
      <c r="A70" s="586" t="s">
        <v>510</v>
      </c>
      <c r="B70" s="587"/>
      <c r="C70" s="587"/>
      <c r="D70" s="587"/>
      <c r="E70" s="587"/>
      <c r="F70" s="587"/>
      <c r="G70" s="587"/>
      <c r="H70" s="587"/>
      <c r="I70" s="587"/>
      <c r="J70" s="587"/>
    </row>
    <row r="71" spans="1:10" ht="27">
      <c r="A71" s="77"/>
      <c r="B71" s="97" t="s">
        <v>295</v>
      </c>
      <c r="C71" s="63" t="s">
        <v>334</v>
      </c>
      <c r="D71" s="629" t="s">
        <v>335</v>
      </c>
      <c r="E71" s="629"/>
      <c r="F71" s="63" t="s">
        <v>336</v>
      </c>
      <c r="G71" s="63" t="s">
        <v>337</v>
      </c>
      <c r="H71" s="629" t="s">
        <v>338</v>
      </c>
      <c r="I71" s="629"/>
      <c r="J71" s="63" t="s">
        <v>339</v>
      </c>
    </row>
    <row r="72" spans="1:10" s="99" customFormat="1" ht="12.75">
      <c r="A72" s="98"/>
      <c r="B72" s="80">
        <v>1</v>
      </c>
      <c r="C72" s="80">
        <v>2</v>
      </c>
      <c r="D72" s="594">
        <v>3</v>
      </c>
      <c r="E72" s="596"/>
      <c r="F72" s="80">
        <v>4</v>
      </c>
      <c r="G72" s="80">
        <v>5</v>
      </c>
      <c r="H72" s="594">
        <v>6</v>
      </c>
      <c r="I72" s="596"/>
      <c r="J72" s="80" t="s">
        <v>340</v>
      </c>
    </row>
    <row r="73" spans="1:10" s="61" customFormat="1" ht="31.5" outlineLevel="2">
      <c r="A73" s="66"/>
      <c r="B73" s="67">
        <v>1</v>
      </c>
      <c r="C73" s="66" t="s">
        <v>422</v>
      </c>
      <c r="D73" s="602" t="s">
        <v>398</v>
      </c>
      <c r="E73" s="604"/>
      <c r="F73" s="70">
        <v>3</v>
      </c>
      <c r="G73" s="101">
        <v>1330</v>
      </c>
      <c r="H73" s="627">
        <v>12</v>
      </c>
      <c r="I73" s="628"/>
      <c r="J73" s="74">
        <f>47829.6+7006.4</f>
        <v>54836</v>
      </c>
    </row>
    <row r="74" spans="1:10" s="61" customFormat="1" ht="31.5" outlineLevel="2">
      <c r="A74" s="66"/>
      <c r="B74" s="67">
        <v>2</v>
      </c>
      <c r="C74" s="66" t="s">
        <v>423</v>
      </c>
      <c r="D74" s="602" t="s">
        <v>398</v>
      </c>
      <c r="E74" s="604"/>
      <c r="F74" s="70">
        <v>3</v>
      </c>
      <c r="G74" s="101">
        <v>290</v>
      </c>
      <c r="H74" s="627">
        <v>12</v>
      </c>
      <c r="I74" s="628"/>
      <c r="J74" s="74">
        <v>10968</v>
      </c>
    </row>
    <row r="75" spans="1:10" s="61" customFormat="1" ht="31.5" outlineLevel="2">
      <c r="A75" s="66"/>
      <c r="B75" s="67">
        <v>3</v>
      </c>
      <c r="C75" s="66" t="s">
        <v>424</v>
      </c>
      <c r="D75" s="602" t="s">
        <v>425</v>
      </c>
      <c r="E75" s="604"/>
      <c r="F75" s="70">
        <v>1</v>
      </c>
      <c r="G75" s="101">
        <v>0</v>
      </c>
      <c r="H75" s="627">
        <v>12</v>
      </c>
      <c r="I75" s="628"/>
      <c r="J75" s="74">
        <f aca="true" t="shared" si="0" ref="J75:J81">F75*G75*H75</f>
        <v>0</v>
      </c>
    </row>
    <row r="76" spans="1:10" s="61" customFormat="1" ht="31.5" outlineLevel="2">
      <c r="A76" s="66"/>
      <c r="B76" s="67">
        <v>4</v>
      </c>
      <c r="C76" s="66" t="s">
        <v>426</v>
      </c>
      <c r="D76" s="602" t="s">
        <v>425</v>
      </c>
      <c r="E76" s="604"/>
      <c r="F76" s="70">
        <v>1</v>
      </c>
      <c r="G76" s="101">
        <v>33816</v>
      </c>
      <c r="H76" s="627">
        <v>1</v>
      </c>
      <c r="I76" s="628"/>
      <c r="J76" s="74">
        <f t="shared" si="0"/>
        <v>33816</v>
      </c>
    </row>
    <row r="77" spans="1:10" s="61" customFormat="1" ht="15.75" outlineLevel="2">
      <c r="A77" s="66"/>
      <c r="B77" s="67">
        <v>5</v>
      </c>
      <c r="C77" s="66" t="s">
        <v>427</v>
      </c>
      <c r="D77" s="602" t="s">
        <v>428</v>
      </c>
      <c r="E77" s="604"/>
      <c r="F77" s="70">
        <v>72</v>
      </c>
      <c r="G77" s="101">
        <v>0</v>
      </c>
      <c r="H77" s="627">
        <v>1</v>
      </c>
      <c r="I77" s="628"/>
      <c r="J77" s="74">
        <v>0</v>
      </c>
    </row>
    <row r="78" spans="1:10" s="61" customFormat="1" ht="16.5" customHeight="1" outlineLevel="2">
      <c r="A78" s="66"/>
      <c r="B78" s="67">
        <v>6</v>
      </c>
      <c r="C78" s="66" t="s">
        <v>429</v>
      </c>
      <c r="D78" s="602" t="s">
        <v>428</v>
      </c>
      <c r="E78" s="604"/>
      <c r="F78" s="70"/>
      <c r="G78" s="101"/>
      <c r="H78" s="627">
        <v>12</v>
      </c>
      <c r="I78" s="628"/>
      <c r="J78" s="74">
        <f t="shared" si="0"/>
        <v>0</v>
      </c>
    </row>
    <row r="79" spans="1:10" s="61" customFormat="1" ht="30" customHeight="1" outlineLevel="2">
      <c r="A79" s="66"/>
      <c r="B79" s="67">
        <v>7</v>
      </c>
      <c r="C79" s="66" t="s">
        <v>430</v>
      </c>
      <c r="D79" s="602" t="s">
        <v>425</v>
      </c>
      <c r="E79" s="604"/>
      <c r="F79" s="70">
        <v>1</v>
      </c>
      <c r="G79" s="101">
        <v>7780</v>
      </c>
      <c r="H79" s="627">
        <v>1</v>
      </c>
      <c r="I79" s="628"/>
      <c r="J79" s="74">
        <f t="shared" si="0"/>
        <v>7780</v>
      </c>
    </row>
    <row r="80" spans="1:10" s="61" customFormat="1" ht="15.75" outlineLevel="2">
      <c r="A80" s="66"/>
      <c r="B80" s="67">
        <v>9</v>
      </c>
      <c r="C80" s="66" t="s">
        <v>599</v>
      </c>
      <c r="D80" s="602" t="s">
        <v>600</v>
      </c>
      <c r="E80" s="604"/>
      <c r="F80" s="70"/>
      <c r="G80" s="101"/>
      <c r="H80" s="627"/>
      <c r="I80" s="628"/>
      <c r="J80" s="74">
        <f t="shared" si="0"/>
        <v>0</v>
      </c>
    </row>
    <row r="81" spans="1:10" s="61" customFormat="1" ht="15.75" outlineLevel="2">
      <c r="A81" s="66"/>
      <c r="B81" s="67"/>
      <c r="C81" s="66"/>
      <c r="D81" s="602"/>
      <c r="E81" s="604"/>
      <c r="F81" s="70"/>
      <c r="G81" s="101"/>
      <c r="H81" s="627"/>
      <c r="I81" s="628"/>
      <c r="J81" s="74">
        <f t="shared" si="0"/>
        <v>0</v>
      </c>
    </row>
    <row r="82" spans="1:10" s="61" customFormat="1" ht="15.75" outlineLevel="1">
      <c r="A82" s="609" t="s">
        <v>311</v>
      </c>
      <c r="B82" s="610"/>
      <c r="C82" s="610"/>
      <c r="D82" s="610"/>
      <c r="E82" s="610"/>
      <c r="F82" s="610"/>
      <c r="G82" s="610"/>
      <c r="H82" s="610"/>
      <c r="I82" s="611"/>
      <c r="J82" s="103">
        <f>SUM(J73:J81)</f>
        <v>107400</v>
      </c>
    </row>
    <row r="83" spans="1:10" s="61" customFormat="1" ht="32.25" customHeight="1">
      <c r="A83" s="586" t="s">
        <v>511</v>
      </c>
      <c r="B83" s="587"/>
      <c r="C83" s="587"/>
      <c r="D83" s="587"/>
      <c r="E83" s="587"/>
      <c r="F83" s="587"/>
      <c r="G83" s="587"/>
      <c r="H83" s="587"/>
      <c r="I83" s="587"/>
      <c r="J83" s="587"/>
    </row>
    <row r="84" spans="1:10" s="61" customFormat="1" ht="78.75">
      <c r="A84" s="108"/>
      <c r="B84" s="109" t="s">
        <v>295</v>
      </c>
      <c r="C84" s="667" t="s">
        <v>334</v>
      </c>
      <c r="D84" s="668"/>
      <c r="E84" s="668"/>
      <c r="F84" s="669"/>
      <c r="G84" s="110" t="s">
        <v>431</v>
      </c>
      <c r="H84" s="670" t="s">
        <v>314</v>
      </c>
      <c r="I84" s="670"/>
      <c r="J84" s="110" t="s">
        <v>432</v>
      </c>
    </row>
    <row r="85" spans="1:10" s="61" customFormat="1" ht="15.75">
      <c r="A85" s="111"/>
      <c r="B85" s="112">
        <v>1</v>
      </c>
      <c r="C85" s="671">
        <v>2</v>
      </c>
      <c r="D85" s="672"/>
      <c r="E85" s="672"/>
      <c r="F85" s="673"/>
      <c r="G85" s="65">
        <v>3</v>
      </c>
      <c r="H85" s="671">
        <v>4</v>
      </c>
      <c r="I85" s="673"/>
      <c r="J85" s="65" t="s">
        <v>316</v>
      </c>
    </row>
    <row r="86" spans="1:10" s="95" customFormat="1" ht="15.75" outlineLevel="1">
      <c r="A86" s="90"/>
      <c r="B86" s="91">
        <v>1</v>
      </c>
      <c r="C86" s="659" t="s">
        <v>433</v>
      </c>
      <c r="D86" s="660"/>
      <c r="E86" s="660"/>
      <c r="F86" s="661"/>
      <c r="G86" s="113" t="s">
        <v>318</v>
      </c>
      <c r="H86" s="666" t="s">
        <v>318</v>
      </c>
      <c r="I86" s="666"/>
      <c r="J86" s="94">
        <f>J87+J88</f>
        <v>0</v>
      </c>
    </row>
    <row r="87" spans="1:10" s="61" customFormat="1" ht="27.75" customHeight="1" outlineLevel="1">
      <c r="A87" s="66"/>
      <c r="B87" s="67" t="s">
        <v>319</v>
      </c>
      <c r="C87" s="663" t="s">
        <v>434</v>
      </c>
      <c r="D87" s="664"/>
      <c r="E87" s="664"/>
      <c r="F87" s="665"/>
      <c r="G87" s="115"/>
      <c r="H87" s="662"/>
      <c r="I87" s="662"/>
      <c r="J87" s="74">
        <f>D87*H87/100</f>
        <v>0</v>
      </c>
    </row>
    <row r="88" spans="1:10" s="61" customFormat="1" ht="15.75" outlineLevel="1">
      <c r="A88" s="66"/>
      <c r="B88" s="67" t="s">
        <v>321</v>
      </c>
      <c r="C88" s="663" t="s">
        <v>435</v>
      </c>
      <c r="D88" s="664"/>
      <c r="E88" s="664"/>
      <c r="F88" s="665"/>
      <c r="G88" s="115"/>
      <c r="H88" s="662"/>
      <c r="I88" s="662"/>
      <c r="J88" s="74">
        <f>D88*H88/100</f>
        <v>0</v>
      </c>
    </row>
    <row r="89" spans="1:10" s="95" customFormat="1" ht="15.75" outlineLevel="1">
      <c r="A89" s="90"/>
      <c r="B89" s="91">
        <v>2</v>
      </c>
      <c r="C89" s="659" t="s">
        <v>436</v>
      </c>
      <c r="D89" s="660"/>
      <c r="E89" s="660"/>
      <c r="F89" s="661"/>
      <c r="G89" s="113" t="s">
        <v>318</v>
      </c>
      <c r="H89" s="666" t="s">
        <v>318</v>
      </c>
      <c r="I89" s="666"/>
      <c r="J89" s="74">
        <f>J91</f>
        <v>170739</v>
      </c>
    </row>
    <row r="90" spans="1:10" s="61" customFormat="1" ht="15.75" outlineLevel="1">
      <c r="A90" s="66"/>
      <c r="B90" s="67" t="s">
        <v>324</v>
      </c>
      <c r="C90" s="663" t="s">
        <v>437</v>
      </c>
      <c r="D90" s="664"/>
      <c r="E90" s="664"/>
      <c r="F90" s="665"/>
      <c r="G90" s="115">
        <v>11126504</v>
      </c>
      <c r="H90" s="662">
        <v>1.5</v>
      </c>
      <c r="I90" s="662"/>
      <c r="J90" s="74">
        <f>D90*H90/100</f>
        <v>0</v>
      </c>
    </row>
    <row r="91" spans="1:10" s="61" customFormat="1" ht="15.75" outlineLevel="1">
      <c r="A91" s="66"/>
      <c r="B91" s="67"/>
      <c r="C91" s="663"/>
      <c r="D91" s="664"/>
      <c r="E91" s="664"/>
      <c r="F91" s="665"/>
      <c r="G91" s="115">
        <v>17921100</v>
      </c>
      <c r="H91" s="662">
        <v>1.5</v>
      </c>
      <c r="I91" s="662"/>
      <c r="J91" s="74">
        <v>170739</v>
      </c>
    </row>
    <row r="92" spans="1:10" s="95" customFormat="1" ht="15.75" outlineLevel="1">
      <c r="A92" s="90"/>
      <c r="B92" s="91">
        <v>3</v>
      </c>
      <c r="C92" s="659" t="s">
        <v>438</v>
      </c>
      <c r="D92" s="660"/>
      <c r="E92" s="660"/>
      <c r="F92" s="661"/>
      <c r="G92" s="113" t="s">
        <v>318</v>
      </c>
      <c r="H92" s="662"/>
      <c r="I92" s="662"/>
      <c r="J92" s="94">
        <v>0</v>
      </c>
    </row>
    <row r="93" spans="1:10" s="61" customFormat="1" ht="15.75" outlineLevel="1">
      <c r="A93" s="66"/>
      <c r="B93" s="67" t="s">
        <v>439</v>
      </c>
      <c r="C93" s="663" t="s">
        <v>440</v>
      </c>
      <c r="D93" s="664"/>
      <c r="E93" s="664"/>
      <c r="F93" s="665"/>
      <c r="G93" s="116"/>
      <c r="H93" s="662"/>
      <c r="I93" s="662"/>
      <c r="J93" s="94"/>
    </row>
    <row r="94" spans="1:10" s="61" customFormat="1" ht="15.75" outlineLevel="1">
      <c r="A94" s="66"/>
      <c r="B94" s="67"/>
      <c r="C94" s="663"/>
      <c r="D94" s="664"/>
      <c r="E94" s="664"/>
      <c r="F94" s="665"/>
      <c r="G94" s="116"/>
      <c r="H94" s="662"/>
      <c r="I94" s="662"/>
      <c r="J94" s="74">
        <f>D94*H94/100</f>
        <v>0</v>
      </c>
    </row>
    <row r="95" spans="1:10" s="61" customFormat="1" ht="15.75" outlineLevel="1">
      <c r="A95" s="609" t="s">
        <v>311</v>
      </c>
      <c r="B95" s="610"/>
      <c r="C95" s="610"/>
      <c r="D95" s="610"/>
      <c r="E95" s="610"/>
      <c r="F95" s="610"/>
      <c r="G95" s="610"/>
      <c r="H95" s="610"/>
      <c r="I95" s="611"/>
      <c r="J95" s="76">
        <f>J86+J89+J93</f>
        <v>170739</v>
      </c>
    </row>
    <row r="96" spans="1:10" s="61" customFormat="1" ht="24" customHeight="1">
      <c r="A96" s="586" t="s">
        <v>512</v>
      </c>
      <c r="B96" s="587"/>
      <c r="C96" s="587"/>
      <c r="D96" s="587"/>
      <c r="E96" s="587"/>
      <c r="F96" s="587"/>
      <c r="G96" s="587"/>
      <c r="H96" s="587"/>
      <c r="I96" s="587"/>
      <c r="J96" s="626"/>
    </row>
    <row r="97" spans="1:10" ht="25.5">
      <c r="A97" s="77"/>
      <c r="B97" s="78" t="s">
        <v>295</v>
      </c>
      <c r="C97" s="63" t="s">
        <v>334</v>
      </c>
      <c r="D97" s="588" t="s">
        <v>335</v>
      </c>
      <c r="E97" s="590"/>
      <c r="F97" s="588" t="s">
        <v>336</v>
      </c>
      <c r="G97" s="590"/>
      <c r="H97" s="588" t="s">
        <v>344</v>
      </c>
      <c r="I97" s="590"/>
      <c r="J97" s="63" t="s">
        <v>339</v>
      </c>
    </row>
    <row r="98" spans="1:10" ht="13.5">
      <c r="A98" s="77"/>
      <c r="B98" s="80">
        <v>1</v>
      </c>
      <c r="C98" s="80">
        <v>2</v>
      </c>
      <c r="D98" s="594">
        <v>3</v>
      </c>
      <c r="E98" s="596"/>
      <c r="F98" s="594">
        <v>4</v>
      </c>
      <c r="G98" s="596"/>
      <c r="H98" s="594">
        <v>5</v>
      </c>
      <c r="I98" s="596"/>
      <c r="J98" s="80" t="s">
        <v>345</v>
      </c>
    </row>
    <row r="99" spans="1:10" s="61" customFormat="1" ht="15.75" outlineLevel="1">
      <c r="A99" s="66"/>
      <c r="B99" s="67">
        <v>1</v>
      </c>
      <c r="C99" s="75" t="s">
        <v>441</v>
      </c>
      <c r="D99" s="617"/>
      <c r="E99" s="618"/>
      <c r="F99" s="619"/>
      <c r="G99" s="620"/>
      <c r="H99" s="621"/>
      <c r="I99" s="622"/>
      <c r="J99" s="82">
        <f>D99*F99*H99</f>
        <v>0</v>
      </c>
    </row>
    <row r="100" spans="1:10" s="61" customFormat="1" ht="15.75" outlineLevel="1">
      <c r="A100" s="66"/>
      <c r="B100" s="67">
        <v>2</v>
      </c>
      <c r="C100" s="75" t="s">
        <v>442</v>
      </c>
      <c r="D100" s="617"/>
      <c r="E100" s="618"/>
      <c r="F100" s="619"/>
      <c r="G100" s="620"/>
      <c r="H100" s="621"/>
      <c r="I100" s="622"/>
      <c r="J100" s="82">
        <v>0</v>
      </c>
    </row>
    <row r="101" spans="1:10" s="61" customFormat="1" ht="15.75" outlineLevel="1">
      <c r="A101" s="83" t="s">
        <v>311</v>
      </c>
      <c r="B101" s="84"/>
      <c r="C101" s="610" t="s">
        <v>311</v>
      </c>
      <c r="D101" s="610"/>
      <c r="E101" s="610"/>
      <c r="F101" s="610"/>
      <c r="G101" s="610"/>
      <c r="H101" s="610"/>
      <c r="I101" s="611"/>
      <c r="J101" s="76">
        <f>SUM(J99:J100)</f>
        <v>0</v>
      </c>
    </row>
    <row r="102" spans="1:10" s="61" customFormat="1" ht="22.5" customHeight="1">
      <c r="A102" s="586" t="s">
        <v>513</v>
      </c>
      <c r="B102" s="587"/>
      <c r="C102" s="587"/>
      <c r="D102" s="587"/>
      <c r="E102" s="587"/>
      <c r="F102" s="587"/>
      <c r="G102" s="587"/>
      <c r="H102" s="587"/>
      <c r="I102" s="587"/>
      <c r="J102" s="626"/>
    </row>
    <row r="103" spans="1:10" ht="25.5">
      <c r="A103" s="77"/>
      <c r="B103" s="78" t="s">
        <v>295</v>
      </c>
      <c r="C103" s="63" t="s">
        <v>334</v>
      </c>
      <c r="D103" s="588" t="s">
        <v>335</v>
      </c>
      <c r="E103" s="590"/>
      <c r="F103" s="588" t="s">
        <v>336</v>
      </c>
      <c r="G103" s="590"/>
      <c r="H103" s="588" t="s">
        <v>346</v>
      </c>
      <c r="I103" s="590"/>
      <c r="J103" s="63" t="s">
        <v>339</v>
      </c>
    </row>
    <row r="104" spans="1:10" ht="13.5">
      <c r="A104" s="77"/>
      <c r="B104" s="80">
        <v>1</v>
      </c>
      <c r="C104" s="80">
        <v>2</v>
      </c>
      <c r="D104" s="594">
        <v>3</v>
      </c>
      <c r="E104" s="596"/>
      <c r="F104" s="594">
        <v>4</v>
      </c>
      <c r="G104" s="596"/>
      <c r="H104" s="594">
        <v>5</v>
      </c>
      <c r="I104" s="596"/>
      <c r="J104" s="80" t="s">
        <v>345</v>
      </c>
    </row>
    <row r="105" spans="1:10" s="61" customFormat="1" ht="15.75" outlineLevel="1">
      <c r="A105" s="66"/>
      <c r="B105" s="67">
        <v>1</v>
      </c>
      <c r="C105" s="75" t="s">
        <v>347</v>
      </c>
      <c r="D105" s="617" t="s">
        <v>348</v>
      </c>
      <c r="E105" s="618"/>
      <c r="F105" s="619"/>
      <c r="G105" s="620"/>
      <c r="H105" s="621"/>
      <c r="I105" s="622"/>
      <c r="J105" s="82">
        <f>SUM(J107:J110)</f>
        <v>0</v>
      </c>
    </row>
    <row r="106" spans="1:10" s="61" customFormat="1" ht="15.75" outlineLevel="1">
      <c r="A106" s="66"/>
      <c r="B106" s="67"/>
      <c r="C106" s="75" t="s">
        <v>349</v>
      </c>
      <c r="D106" s="617"/>
      <c r="E106" s="618"/>
      <c r="F106" s="619"/>
      <c r="G106" s="620"/>
      <c r="H106" s="621"/>
      <c r="I106" s="622"/>
      <c r="J106" s="82"/>
    </row>
    <row r="107" spans="1:10" s="61" customFormat="1" ht="15.75" outlineLevel="1">
      <c r="A107" s="66"/>
      <c r="B107" s="67"/>
      <c r="C107" s="75"/>
      <c r="D107" s="617"/>
      <c r="E107" s="618"/>
      <c r="F107" s="619"/>
      <c r="G107" s="620"/>
      <c r="H107" s="621"/>
      <c r="I107" s="622"/>
      <c r="J107" s="82">
        <f>F107*H107</f>
        <v>0</v>
      </c>
    </row>
    <row r="108" spans="1:10" s="61" customFormat="1" ht="15.75" outlineLevel="1">
      <c r="A108" s="66"/>
      <c r="B108" s="67"/>
      <c r="C108" s="75"/>
      <c r="D108" s="617"/>
      <c r="E108" s="618"/>
      <c r="F108" s="619"/>
      <c r="G108" s="620"/>
      <c r="H108" s="621"/>
      <c r="I108" s="622"/>
      <c r="J108" s="82">
        <f>F108*H108</f>
        <v>0</v>
      </c>
    </row>
    <row r="109" spans="1:10" s="61" customFormat="1" ht="15.75" outlineLevel="1">
      <c r="A109" s="66"/>
      <c r="B109" s="67"/>
      <c r="C109" s="75"/>
      <c r="D109" s="617"/>
      <c r="E109" s="618"/>
      <c r="F109" s="619"/>
      <c r="G109" s="620"/>
      <c r="H109" s="621"/>
      <c r="I109" s="622"/>
      <c r="J109" s="82">
        <f>F109*H109</f>
        <v>0</v>
      </c>
    </row>
    <row r="110" spans="1:10" s="61" customFormat="1" ht="15.75" outlineLevel="1">
      <c r="A110" s="66"/>
      <c r="B110" s="67"/>
      <c r="C110" s="75"/>
      <c r="D110" s="617"/>
      <c r="E110" s="618"/>
      <c r="F110" s="619"/>
      <c r="G110" s="620"/>
      <c r="H110" s="621"/>
      <c r="I110" s="622"/>
      <c r="J110" s="82">
        <f>F110*H110</f>
        <v>0</v>
      </c>
    </row>
    <row r="111" spans="1:10" s="61" customFormat="1" ht="15.75" outlineLevel="1">
      <c r="A111" s="83" t="s">
        <v>311</v>
      </c>
      <c r="B111" s="84"/>
      <c r="C111" s="610" t="s">
        <v>311</v>
      </c>
      <c r="D111" s="610"/>
      <c r="E111" s="610"/>
      <c r="F111" s="610"/>
      <c r="G111" s="610"/>
      <c r="H111" s="610"/>
      <c r="I111" s="611"/>
      <c r="J111" s="76">
        <f>J105</f>
        <v>0</v>
      </c>
    </row>
    <row r="112" spans="1:10" s="61" customFormat="1" ht="25.5" customHeight="1">
      <c r="A112" s="586" t="s">
        <v>514</v>
      </c>
      <c r="B112" s="587"/>
      <c r="C112" s="587"/>
      <c r="D112" s="587"/>
      <c r="E112" s="587"/>
      <c r="F112" s="587"/>
      <c r="G112" s="587"/>
      <c r="H112" s="587"/>
      <c r="I112" s="587"/>
      <c r="J112" s="626"/>
    </row>
    <row r="113" spans="1:10" ht="25.5">
      <c r="A113" s="77"/>
      <c r="B113" s="78" t="s">
        <v>295</v>
      </c>
      <c r="C113" s="63" t="s">
        <v>443</v>
      </c>
      <c r="D113" s="588" t="s">
        <v>444</v>
      </c>
      <c r="E113" s="590"/>
      <c r="F113" s="588" t="s">
        <v>344</v>
      </c>
      <c r="G113" s="590"/>
      <c r="H113" s="588" t="s">
        <v>445</v>
      </c>
      <c r="I113" s="590"/>
      <c r="J113" s="63" t="s">
        <v>339</v>
      </c>
    </row>
    <row r="114" spans="1:10" ht="13.5">
      <c r="A114" s="77"/>
      <c r="B114" s="80">
        <v>1</v>
      </c>
      <c r="C114" s="80">
        <v>2</v>
      </c>
      <c r="D114" s="594">
        <v>3</v>
      </c>
      <c r="E114" s="596"/>
      <c r="F114" s="594">
        <v>4</v>
      </c>
      <c r="G114" s="596"/>
      <c r="H114" s="594">
        <v>5</v>
      </c>
      <c r="I114" s="596"/>
      <c r="J114" s="80" t="s">
        <v>362</v>
      </c>
    </row>
    <row r="115" spans="1:10" s="95" customFormat="1" ht="31.5" outlineLevel="1">
      <c r="A115" s="90"/>
      <c r="B115" s="91">
        <v>1</v>
      </c>
      <c r="C115" s="90" t="s">
        <v>446</v>
      </c>
      <c r="D115" s="649">
        <f>D116+D117</f>
        <v>0</v>
      </c>
      <c r="E115" s="650"/>
      <c r="F115" s="651" t="s">
        <v>318</v>
      </c>
      <c r="G115" s="652"/>
      <c r="H115" s="653">
        <v>160</v>
      </c>
      <c r="I115" s="654"/>
      <c r="J115" s="117">
        <f>J116+J117</f>
        <v>0</v>
      </c>
    </row>
    <row r="116" spans="1:10" s="61" customFormat="1" ht="31.5" outlineLevel="1">
      <c r="A116" s="66"/>
      <c r="B116" s="67"/>
      <c r="C116" s="66" t="s">
        <v>447</v>
      </c>
      <c r="D116" s="627"/>
      <c r="E116" s="628"/>
      <c r="F116" s="619"/>
      <c r="G116" s="620"/>
      <c r="H116" s="621">
        <v>160</v>
      </c>
      <c r="I116" s="622"/>
      <c r="J116" s="82"/>
    </row>
    <row r="117" spans="1:10" s="61" customFormat="1" ht="15.75" outlineLevel="1">
      <c r="A117" s="66"/>
      <c r="B117" s="67"/>
      <c r="C117" s="66" t="s">
        <v>448</v>
      </c>
      <c r="D117" s="627"/>
      <c r="E117" s="628"/>
      <c r="F117" s="619"/>
      <c r="G117" s="620"/>
      <c r="H117" s="621">
        <v>160</v>
      </c>
      <c r="I117" s="622"/>
      <c r="J117" s="82"/>
    </row>
    <row r="118" spans="1:10" s="95" customFormat="1" ht="31.5" outlineLevel="1">
      <c r="A118" s="90"/>
      <c r="B118" s="91">
        <v>2</v>
      </c>
      <c r="C118" s="90" t="s">
        <v>449</v>
      </c>
      <c r="D118" s="649">
        <f>D119+D120</f>
        <v>0</v>
      </c>
      <c r="E118" s="650"/>
      <c r="F118" s="651" t="s">
        <v>318</v>
      </c>
      <c r="G118" s="652"/>
      <c r="H118" s="653">
        <v>160</v>
      </c>
      <c r="I118" s="654"/>
      <c r="J118" s="117">
        <f>J119+J120</f>
        <v>0</v>
      </c>
    </row>
    <row r="119" spans="1:10" s="61" customFormat="1" ht="31.5" outlineLevel="1">
      <c r="A119" s="66"/>
      <c r="B119" s="67"/>
      <c r="C119" s="66" t="s">
        <v>447</v>
      </c>
      <c r="D119" s="627"/>
      <c r="E119" s="628"/>
      <c r="F119" s="619"/>
      <c r="G119" s="620"/>
      <c r="H119" s="621">
        <v>160</v>
      </c>
      <c r="I119" s="622"/>
      <c r="J119" s="82"/>
    </row>
    <row r="120" spans="1:10" s="61" customFormat="1" ht="15.75" outlineLevel="1">
      <c r="A120" s="66"/>
      <c r="B120" s="67"/>
      <c r="C120" s="66" t="s">
        <v>448</v>
      </c>
      <c r="D120" s="627"/>
      <c r="E120" s="628"/>
      <c r="F120" s="619"/>
      <c r="G120" s="620"/>
      <c r="H120" s="621">
        <v>160</v>
      </c>
      <c r="I120" s="622"/>
      <c r="J120" s="82"/>
    </row>
    <row r="121" spans="1:10" s="61" customFormat="1" ht="15.75" outlineLevel="1">
      <c r="A121" s="83" t="s">
        <v>311</v>
      </c>
      <c r="B121" s="84"/>
      <c r="C121" s="610" t="s">
        <v>311</v>
      </c>
      <c r="D121" s="610"/>
      <c r="E121" s="610"/>
      <c r="F121" s="610"/>
      <c r="G121" s="610"/>
      <c r="H121" s="610"/>
      <c r="I121" s="611"/>
      <c r="J121" s="76">
        <f>J115+J118</f>
        <v>0</v>
      </c>
    </row>
    <row r="122" spans="1:10" s="61" customFormat="1" ht="27" customHeight="1">
      <c r="A122" s="586" t="s">
        <v>515</v>
      </c>
      <c r="B122" s="587"/>
      <c r="C122" s="587"/>
      <c r="D122" s="587"/>
      <c r="E122" s="587"/>
      <c r="F122" s="587"/>
      <c r="G122" s="587"/>
      <c r="H122" s="587"/>
      <c r="I122" s="587"/>
      <c r="J122" s="626"/>
    </row>
    <row r="123" spans="1:10" s="121" customFormat="1" ht="30" customHeight="1">
      <c r="A123" s="118"/>
      <c r="B123" s="119" t="s">
        <v>295</v>
      </c>
      <c r="C123" s="120" t="s">
        <v>334</v>
      </c>
      <c r="D123" s="645" t="s">
        <v>450</v>
      </c>
      <c r="E123" s="646"/>
      <c r="F123" s="645" t="s">
        <v>451</v>
      </c>
      <c r="G123" s="646"/>
      <c r="H123" s="645" t="s">
        <v>346</v>
      </c>
      <c r="I123" s="646"/>
      <c r="J123" s="120" t="s">
        <v>339</v>
      </c>
    </row>
    <row r="124" spans="1:10" s="121" customFormat="1" ht="30">
      <c r="A124" s="118"/>
      <c r="B124" s="122">
        <v>1</v>
      </c>
      <c r="C124" s="122">
        <v>2</v>
      </c>
      <c r="D124" s="647">
        <v>3</v>
      </c>
      <c r="E124" s="648"/>
      <c r="F124" s="647">
        <v>4</v>
      </c>
      <c r="G124" s="648"/>
      <c r="H124" s="647">
        <v>5</v>
      </c>
      <c r="I124" s="648"/>
      <c r="J124" s="122" t="s">
        <v>452</v>
      </c>
    </row>
    <row r="125" spans="1:10" s="61" customFormat="1" ht="15.75" outlineLevel="1">
      <c r="A125" s="66"/>
      <c r="B125" s="67">
        <v>1</v>
      </c>
      <c r="C125" s="75" t="s">
        <v>453</v>
      </c>
      <c r="D125" s="627"/>
      <c r="E125" s="628"/>
      <c r="F125" s="619"/>
      <c r="G125" s="620"/>
      <c r="H125" s="621"/>
      <c r="I125" s="622"/>
      <c r="J125" s="82">
        <f>J127+J130</f>
        <v>0</v>
      </c>
    </row>
    <row r="126" spans="1:10" s="61" customFormat="1" ht="31.5" outlineLevel="1">
      <c r="A126" s="66"/>
      <c r="B126" s="67"/>
      <c r="C126" s="66" t="s">
        <v>454</v>
      </c>
      <c r="D126" s="627"/>
      <c r="E126" s="628"/>
      <c r="F126" s="619"/>
      <c r="G126" s="620"/>
      <c r="H126" s="621"/>
      <c r="I126" s="622"/>
      <c r="J126" s="82"/>
    </row>
    <row r="127" spans="1:10" s="61" customFormat="1" ht="15.75" outlineLevel="1">
      <c r="A127" s="66"/>
      <c r="B127" s="67"/>
      <c r="C127" s="75"/>
      <c r="D127" s="627"/>
      <c r="E127" s="628"/>
      <c r="F127" s="619"/>
      <c r="G127" s="620"/>
      <c r="H127" s="621"/>
      <c r="I127" s="622"/>
      <c r="J127" s="82">
        <f>F127*D127/100*H127*9/1000</f>
        <v>0</v>
      </c>
    </row>
    <row r="128" spans="1:10" s="61" customFormat="1" ht="15.75" outlineLevel="1">
      <c r="A128" s="66"/>
      <c r="B128" s="67"/>
      <c r="C128" s="75"/>
      <c r="D128" s="627"/>
      <c r="E128" s="628"/>
      <c r="F128" s="619"/>
      <c r="G128" s="620"/>
      <c r="H128" s="621"/>
      <c r="I128" s="622"/>
      <c r="J128" s="82">
        <f>F128*D128/100*H128*9/1000</f>
        <v>0</v>
      </c>
    </row>
    <row r="129" spans="1:10" s="61" customFormat="1" ht="31.5" outlineLevel="1">
      <c r="A129" s="66"/>
      <c r="B129" s="67">
        <v>2</v>
      </c>
      <c r="C129" s="66" t="s">
        <v>455</v>
      </c>
      <c r="D129" s="627"/>
      <c r="E129" s="628"/>
      <c r="F129" s="619"/>
      <c r="G129" s="620"/>
      <c r="H129" s="621"/>
      <c r="I129" s="622"/>
      <c r="J129" s="82">
        <f>SUM(J131:J132)</f>
        <v>0</v>
      </c>
    </row>
    <row r="130" spans="1:10" s="61" customFormat="1" ht="31.5" outlineLevel="1">
      <c r="A130" s="66"/>
      <c r="B130" s="67"/>
      <c r="C130" s="66" t="s">
        <v>454</v>
      </c>
      <c r="D130" s="627"/>
      <c r="E130" s="628"/>
      <c r="F130" s="619"/>
      <c r="G130" s="620"/>
      <c r="H130" s="621"/>
      <c r="I130" s="622"/>
      <c r="J130" s="82"/>
    </row>
    <row r="131" spans="1:10" s="61" customFormat="1" ht="15.75" outlineLevel="1">
      <c r="A131" s="66"/>
      <c r="B131" s="67"/>
      <c r="C131" s="75"/>
      <c r="D131" s="627"/>
      <c r="E131" s="628"/>
      <c r="F131" s="619"/>
      <c r="G131" s="620"/>
      <c r="H131" s="621"/>
      <c r="I131" s="622"/>
      <c r="J131" s="82"/>
    </row>
    <row r="132" spans="1:10" s="61" customFormat="1" ht="15.75" outlineLevel="1">
      <c r="A132" s="66"/>
      <c r="B132" s="67"/>
      <c r="C132" s="75"/>
      <c r="D132" s="627"/>
      <c r="E132" s="628"/>
      <c r="F132" s="619"/>
      <c r="G132" s="620"/>
      <c r="H132" s="621"/>
      <c r="I132" s="622"/>
      <c r="J132" s="82"/>
    </row>
    <row r="133" spans="1:10" s="61" customFormat="1" ht="15.75" outlineLevel="1">
      <c r="A133" s="83" t="s">
        <v>311</v>
      </c>
      <c r="B133" s="84"/>
      <c r="C133" s="610" t="s">
        <v>311</v>
      </c>
      <c r="D133" s="610"/>
      <c r="E133" s="610"/>
      <c r="F133" s="610"/>
      <c r="G133" s="610"/>
      <c r="H133" s="610"/>
      <c r="I133" s="611"/>
      <c r="J133" s="76">
        <f>J125+J129</f>
        <v>0</v>
      </c>
    </row>
    <row r="134" spans="1:10" s="61" customFormat="1" ht="28.5" customHeight="1">
      <c r="A134" s="586" t="s">
        <v>516</v>
      </c>
      <c r="B134" s="587"/>
      <c r="C134" s="587"/>
      <c r="D134" s="587"/>
      <c r="E134" s="587"/>
      <c r="F134" s="587"/>
      <c r="G134" s="587"/>
      <c r="H134" s="587"/>
      <c r="I134" s="587"/>
      <c r="J134" s="626"/>
    </row>
    <row r="135" spans="1:10" ht="25.5">
      <c r="A135" s="77"/>
      <c r="B135" s="78" t="s">
        <v>295</v>
      </c>
      <c r="C135" s="63" t="s">
        <v>334</v>
      </c>
      <c r="D135" s="588" t="s">
        <v>335</v>
      </c>
      <c r="E135" s="590"/>
      <c r="F135" s="588" t="s">
        <v>336</v>
      </c>
      <c r="G135" s="590"/>
      <c r="H135" s="588" t="s">
        <v>346</v>
      </c>
      <c r="I135" s="590"/>
      <c r="J135" s="63" t="s">
        <v>339</v>
      </c>
    </row>
    <row r="136" spans="1:10" ht="13.5">
      <c r="A136" s="77"/>
      <c r="B136" s="80">
        <v>1</v>
      </c>
      <c r="C136" s="80">
        <v>2</v>
      </c>
      <c r="D136" s="594">
        <v>3</v>
      </c>
      <c r="E136" s="596"/>
      <c r="F136" s="594">
        <v>4</v>
      </c>
      <c r="G136" s="596"/>
      <c r="H136" s="594">
        <v>5</v>
      </c>
      <c r="I136" s="596"/>
      <c r="J136" s="80" t="s">
        <v>345</v>
      </c>
    </row>
    <row r="137" spans="1:10" s="61" customFormat="1" ht="15.75" outlineLevel="1">
      <c r="A137" s="66"/>
      <c r="B137" s="67">
        <v>1</v>
      </c>
      <c r="C137" s="75" t="s">
        <v>648</v>
      </c>
      <c r="D137" s="617" t="s">
        <v>348</v>
      </c>
      <c r="E137" s="618"/>
      <c r="F137" s="619">
        <v>0</v>
      </c>
      <c r="G137" s="620"/>
      <c r="H137" s="621">
        <v>0</v>
      </c>
      <c r="I137" s="622"/>
      <c r="J137" s="82">
        <f>F137*H137</f>
        <v>0</v>
      </c>
    </row>
    <row r="138" spans="1:10" s="61" customFormat="1" ht="15.75" outlineLevel="1">
      <c r="A138" s="66"/>
      <c r="B138" s="67"/>
      <c r="C138" s="66"/>
      <c r="D138" s="617"/>
      <c r="E138" s="618"/>
      <c r="F138" s="619"/>
      <c r="G138" s="620"/>
      <c r="H138" s="621"/>
      <c r="I138" s="622"/>
      <c r="J138" s="82">
        <f aca="true" t="shared" si="1" ref="J138:J144">F138*H138</f>
        <v>0</v>
      </c>
    </row>
    <row r="139" spans="1:10" s="61" customFormat="1" ht="15.75" outlineLevel="1">
      <c r="A139" s="66"/>
      <c r="B139" s="67"/>
      <c r="C139" s="66"/>
      <c r="D139" s="617"/>
      <c r="E139" s="618"/>
      <c r="F139" s="619"/>
      <c r="G139" s="620"/>
      <c r="H139" s="621"/>
      <c r="I139" s="622"/>
      <c r="J139" s="82">
        <f t="shared" si="1"/>
        <v>0</v>
      </c>
    </row>
    <row r="140" spans="1:10" s="61" customFormat="1" ht="15.75" outlineLevel="1">
      <c r="A140" s="66"/>
      <c r="B140" s="67"/>
      <c r="C140" s="66"/>
      <c r="D140" s="617"/>
      <c r="E140" s="618"/>
      <c r="F140" s="619"/>
      <c r="G140" s="620"/>
      <c r="H140" s="621"/>
      <c r="I140" s="622"/>
      <c r="J140" s="82">
        <f t="shared" si="1"/>
        <v>0</v>
      </c>
    </row>
    <row r="141" spans="1:10" s="61" customFormat="1" ht="15.75" outlineLevel="1">
      <c r="A141" s="66"/>
      <c r="B141" s="67"/>
      <c r="C141" s="66"/>
      <c r="D141" s="617"/>
      <c r="E141" s="618"/>
      <c r="F141" s="619"/>
      <c r="G141" s="620"/>
      <c r="H141" s="621"/>
      <c r="I141" s="622"/>
      <c r="J141" s="82">
        <f t="shared" si="1"/>
        <v>0</v>
      </c>
    </row>
    <row r="142" spans="1:10" s="61" customFormat="1" ht="15.75" outlineLevel="1">
      <c r="A142" s="66"/>
      <c r="B142" s="67"/>
      <c r="C142" s="66"/>
      <c r="D142" s="617"/>
      <c r="E142" s="618"/>
      <c r="F142" s="619"/>
      <c r="G142" s="620"/>
      <c r="H142" s="621"/>
      <c r="I142" s="622"/>
      <c r="J142" s="82">
        <f t="shared" si="1"/>
        <v>0</v>
      </c>
    </row>
    <row r="143" spans="1:10" s="61" customFormat="1" ht="15.75" outlineLevel="1">
      <c r="A143" s="66"/>
      <c r="B143" s="67"/>
      <c r="C143" s="66"/>
      <c r="D143" s="617"/>
      <c r="E143" s="618"/>
      <c r="F143" s="619"/>
      <c r="G143" s="620"/>
      <c r="H143" s="621"/>
      <c r="I143" s="622"/>
      <c r="J143" s="82">
        <f t="shared" si="1"/>
        <v>0</v>
      </c>
    </row>
    <row r="144" spans="1:10" s="61" customFormat="1" ht="15.75" outlineLevel="1">
      <c r="A144" s="66"/>
      <c r="B144" s="67"/>
      <c r="C144" s="66"/>
      <c r="D144" s="617"/>
      <c r="E144" s="618"/>
      <c r="F144" s="619"/>
      <c r="G144" s="620"/>
      <c r="H144" s="621"/>
      <c r="I144" s="622"/>
      <c r="J144" s="82">
        <f t="shared" si="1"/>
        <v>0</v>
      </c>
    </row>
    <row r="145" spans="1:10" s="61" customFormat="1" ht="15.75" outlineLevel="1">
      <c r="A145" s="83" t="s">
        <v>311</v>
      </c>
      <c r="B145" s="84"/>
      <c r="C145" s="610" t="s">
        <v>311</v>
      </c>
      <c r="D145" s="610"/>
      <c r="E145" s="610"/>
      <c r="F145" s="610"/>
      <c r="G145" s="610"/>
      <c r="H145" s="610"/>
      <c r="I145" s="611"/>
      <c r="J145" s="76">
        <f>SUM(J137:J144)</f>
        <v>0</v>
      </c>
    </row>
    <row r="146" spans="1:10" s="61" customFormat="1" ht="28.5" customHeight="1">
      <c r="A146" s="586" t="s">
        <v>517</v>
      </c>
      <c r="B146" s="587"/>
      <c r="C146" s="587"/>
      <c r="D146" s="587"/>
      <c r="E146" s="587"/>
      <c r="F146" s="587"/>
      <c r="G146" s="587"/>
      <c r="H146" s="587"/>
      <c r="I146" s="587"/>
      <c r="J146" s="626"/>
    </row>
    <row r="147" spans="1:10" ht="25.5">
      <c r="A147" s="77"/>
      <c r="B147" s="78" t="s">
        <v>295</v>
      </c>
      <c r="C147" s="63" t="s">
        <v>334</v>
      </c>
      <c r="D147" s="588" t="s">
        <v>335</v>
      </c>
      <c r="E147" s="590"/>
      <c r="F147" s="588" t="s">
        <v>336</v>
      </c>
      <c r="G147" s="590"/>
      <c r="H147" s="588" t="s">
        <v>346</v>
      </c>
      <c r="I147" s="590"/>
      <c r="J147" s="63" t="s">
        <v>339</v>
      </c>
    </row>
    <row r="148" spans="1:10" ht="13.5">
      <c r="A148" s="77"/>
      <c r="B148" s="80">
        <v>1</v>
      </c>
      <c r="C148" s="80">
        <v>2</v>
      </c>
      <c r="D148" s="594">
        <v>3</v>
      </c>
      <c r="E148" s="596"/>
      <c r="F148" s="594">
        <v>4</v>
      </c>
      <c r="G148" s="596"/>
      <c r="H148" s="594">
        <v>5</v>
      </c>
      <c r="I148" s="596"/>
      <c r="J148" s="80" t="s">
        <v>345</v>
      </c>
    </row>
    <row r="149" spans="1:10" s="61" customFormat="1" ht="15.75" outlineLevel="1">
      <c r="A149" s="66"/>
      <c r="B149" s="67"/>
      <c r="C149" s="75"/>
      <c r="D149" s="617"/>
      <c r="E149" s="618"/>
      <c r="F149" s="619"/>
      <c r="G149" s="620"/>
      <c r="H149" s="621"/>
      <c r="I149" s="622"/>
      <c r="J149" s="82">
        <f>F149*H149</f>
        <v>0</v>
      </c>
    </row>
    <row r="150" spans="1:10" s="61" customFormat="1" ht="15.75" outlineLevel="1">
      <c r="A150" s="66"/>
      <c r="B150" s="67"/>
      <c r="C150" s="66"/>
      <c r="D150" s="617"/>
      <c r="E150" s="618"/>
      <c r="F150" s="619"/>
      <c r="G150" s="620"/>
      <c r="H150" s="621"/>
      <c r="I150" s="622"/>
      <c r="J150" s="82">
        <f aca="true" t="shared" si="2" ref="J150:J156">F150*H150</f>
        <v>0</v>
      </c>
    </row>
    <row r="151" spans="1:10" s="61" customFormat="1" ht="15.75" outlineLevel="1">
      <c r="A151" s="66"/>
      <c r="B151" s="67"/>
      <c r="C151" s="66"/>
      <c r="D151" s="617"/>
      <c r="E151" s="618"/>
      <c r="F151" s="619"/>
      <c r="G151" s="620"/>
      <c r="H151" s="621"/>
      <c r="I151" s="622"/>
      <c r="J151" s="82">
        <f t="shared" si="2"/>
        <v>0</v>
      </c>
    </row>
    <row r="152" spans="1:10" s="61" customFormat="1" ht="15.75" outlineLevel="1">
      <c r="A152" s="66"/>
      <c r="B152" s="67"/>
      <c r="C152" s="66"/>
      <c r="D152" s="617"/>
      <c r="E152" s="618"/>
      <c r="F152" s="619"/>
      <c r="G152" s="620"/>
      <c r="H152" s="621"/>
      <c r="I152" s="622"/>
      <c r="J152" s="82">
        <f t="shared" si="2"/>
        <v>0</v>
      </c>
    </row>
    <row r="153" spans="1:10" s="61" customFormat="1" ht="15.75" outlineLevel="1">
      <c r="A153" s="66"/>
      <c r="B153" s="67"/>
      <c r="C153" s="66"/>
      <c r="D153" s="617"/>
      <c r="E153" s="618"/>
      <c r="F153" s="619"/>
      <c r="G153" s="620"/>
      <c r="H153" s="621"/>
      <c r="I153" s="622"/>
      <c r="J153" s="82">
        <f t="shared" si="2"/>
        <v>0</v>
      </c>
    </row>
    <row r="154" spans="1:10" s="61" customFormat="1" ht="15.75" outlineLevel="1">
      <c r="A154" s="66"/>
      <c r="B154" s="67"/>
      <c r="C154" s="66"/>
      <c r="D154" s="617"/>
      <c r="E154" s="618"/>
      <c r="F154" s="619"/>
      <c r="G154" s="620"/>
      <c r="H154" s="621"/>
      <c r="I154" s="622"/>
      <c r="J154" s="82">
        <f t="shared" si="2"/>
        <v>0</v>
      </c>
    </row>
    <row r="155" spans="1:10" s="61" customFormat="1" ht="15.75" outlineLevel="1">
      <c r="A155" s="66"/>
      <c r="B155" s="67"/>
      <c r="C155" s="66"/>
      <c r="D155" s="617"/>
      <c r="E155" s="618"/>
      <c r="F155" s="619"/>
      <c r="G155" s="620"/>
      <c r="H155" s="621"/>
      <c r="I155" s="622"/>
      <c r="J155" s="82">
        <f t="shared" si="2"/>
        <v>0</v>
      </c>
    </row>
    <row r="156" spans="1:10" s="61" customFormat="1" ht="15.75" outlineLevel="1">
      <c r="A156" s="66"/>
      <c r="B156" s="67"/>
      <c r="C156" s="66"/>
      <c r="D156" s="617"/>
      <c r="E156" s="618"/>
      <c r="F156" s="619"/>
      <c r="G156" s="620"/>
      <c r="H156" s="621"/>
      <c r="I156" s="622"/>
      <c r="J156" s="82">
        <f t="shared" si="2"/>
        <v>0</v>
      </c>
    </row>
    <row r="157" spans="1:10" s="61" customFormat="1" ht="15.75" outlineLevel="1">
      <c r="A157" s="83" t="s">
        <v>311</v>
      </c>
      <c r="B157" s="84"/>
      <c r="C157" s="610" t="s">
        <v>311</v>
      </c>
      <c r="D157" s="610"/>
      <c r="E157" s="610"/>
      <c r="F157" s="610"/>
      <c r="G157" s="610"/>
      <c r="H157" s="610"/>
      <c r="I157" s="611"/>
      <c r="J157" s="76">
        <f>SUM(J149:J156)</f>
        <v>0</v>
      </c>
    </row>
    <row r="158" spans="1:10" s="61" customFormat="1" ht="28.5" customHeight="1">
      <c r="A158" s="586" t="s">
        <v>518</v>
      </c>
      <c r="B158" s="587"/>
      <c r="C158" s="587"/>
      <c r="D158" s="587"/>
      <c r="E158" s="587"/>
      <c r="F158" s="587"/>
      <c r="G158" s="587"/>
      <c r="H158" s="587"/>
      <c r="I158" s="587"/>
      <c r="J158" s="626"/>
    </row>
    <row r="159" spans="1:10" ht="25.5">
      <c r="A159" s="77"/>
      <c r="B159" s="78" t="s">
        <v>295</v>
      </c>
      <c r="C159" s="63" t="s">
        <v>334</v>
      </c>
      <c r="D159" s="588" t="s">
        <v>335</v>
      </c>
      <c r="E159" s="590"/>
      <c r="F159" s="588" t="s">
        <v>336</v>
      </c>
      <c r="G159" s="590"/>
      <c r="H159" s="588" t="s">
        <v>346</v>
      </c>
      <c r="I159" s="590"/>
      <c r="J159" s="63" t="s">
        <v>339</v>
      </c>
    </row>
    <row r="160" spans="1:10" ht="13.5">
      <c r="A160" s="77"/>
      <c r="B160" s="80">
        <v>1</v>
      </c>
      <c r="C160" s="80">
        <v>2</v>
      </c>
      <c r="D160" s="594">
        <v>3</v>
      </c>
      <c r="E160" s="596"/>
      <c r="F160" s="594">
        <v>4</v>
      </c>
      <c r="G160" s="596"/>
      <c r="H160" s="594">
        <v>5</v>
      </c>
      <c r="I160" s="596"/>
      <c r="J160" s="80" t="s">
        <v>345</v>
      </c>
    </row>
    <row r="161" spans="1:10" s="61" customFormat="1" ht="15.75" outlineLevel="1">
      <c r="A161" s="66"/>
      <c r="B161" s="67">
        <v>1</v>
      </c>
      <c r="C161" s="177" t="s">
        <v>602</v>
      </c>
      <c r="D161" s="655"/>
      <c r="E161" s="656"/>
      <c r="F161" s="657"/>
      <c r="G161" s="658"/>
      <c r="H161" s="657"/>
      <c r="I161" s="658"/>
      <c r="J161" s="82">
        <f>F161*H161</f>
        <v>0</v>
      </c>
    </row>
    <row r="162" spans="1:10" s="61" customFormat="1" ht="15.75" outlineLevel="1">
      <c r="A162" s="66"/>
      <c r="B162" s="67"/>
      <c r="C162" s="177" t="s">
        <v>350</v>
      </c>
      <c r="D162" s="655"/>
      <c r="E162" s="656"/>
      <c r="F162" s="657"/>
      <c r="G162" s="658"/>
      <c r="H162" s="657"/>
      <c r="I162" s="658"/>
      <c r="J162" s="82">
        <f aca="true" t="shared" si="3" ref="J162:J167">F162*H162</f>
        <v>0</v>
      </c>
    </row>
    <row r="163" spans="1:10" s="61" customFormat="1" ht="15.75" outlineLevel="1">
      <c r="A163" s="66"/>
      <c r="B163" s="67"/>
      <c r="C163" s="177" t="s">
        <v>603</v>
      </c>
      <c r="D163" s="655" t="s">
        <v>348</v>
      </c>
      <c r="E163" s="656"/>
      <c r="F163" s="180"/>
      <c r="G163" s="181"/>
      <c r="H163" s="182"/>
      <c r="I163" s="183"/>
      <c r="J163" s="82">
        <v>0</v>
      </c>
    </row>
    <row r="164" spans="1:10" s="61" customFormat="1" ht="15.75" outlineLevel="1">
      <c r="A164" s="66"/>
      <c r="B164" s="67"/>
      <c r="C164" s="184" t="s">
        <v>596</v>
      </c>
      <c r="D164" s="655" t="s">
        <v>348</v>
      </c>
      <c r="E164" s="656"/>
      <c r="F164" s="180"/>
      <c r="G164" s="181"/>
      <c r="H164" s="180"/>
      <c r="I164" s="181"/>
      <c r="J164" s="82">
        <v>0</v>
      </c>
    </row>
    <row r="165" spans="1:10" s="61" customFormat="1" ht="15.75" outlineLevel="1">
      <c r="A165" s="66"/>
      <c r="B165" s="67"/>
      <c r="C165" s="184" t="s">
        <v>604</v>
      </c>
      <c r="D165" s="655" t="s">
        <v>348</v>
      </c>
      <c r="E165" s="656"/>
      <c r="F165" s="180"/>
      <c r="G165" s="181"/>
      <c r="H165" s="178"/>
      <c r="I165" s="179"/>
      <c r="J165" s="82">
        <f t="shared" si="3"/>
        <v>0</v>
      </c>
    </row>
    <row r="166" spans="1:10" s="61" customFormat="1" ht="15.75" outlineLevel="1">
      <c r="A166" s="66"/>
      <c r="B166" s="67"/>
      <c r="C166" s="184" t="s">
        <v>605</v>
      </c>
      <c r="D166" s="655" t="s">
        <v>348</v>
      </c>
      <c r="E166" s="656"/>
      <c r="F166" s="180"/>
      <c r="G166" s="181"/>
      <c r="H166" s="178"/>
      <c r="I166" s="179"/>
      <c r="J166" s="82">
        <f t="shared" si="3"/>
        <v>0</v>
      </c>
    </row>
    <row r="167" spans="1:10" s="61" customFormat="1" ht="15.75" outlineLevel="1">
      <c r="A167" s="66"/>
      <c r="B167" s="67"/>
      <c r="C167" s="184" t="s">
        <v>606</v>
      </c>
      <c r="D167" s="655" t="s">
        <v>348</v>
      </c>
      <c r="E167" s="656"/>
      <c r="F167" s="178"/>
      <c r="G167" s="179"/>
      <c r="H167" s="178"/>
      <c r="I167" s="179"/>
      <c r="J167" s="82">
        <f t="shared" si="3"/>
        <v>0</v>
      </c>
    </row>
    <row r="168" spans="1:10" s="61" customFormat="1" ht="26.25" outlineLevel="1">
      <c r="A168" s="66"/>
      <c r="B168" s="67"/>
      <c r="C168" s="185" t="s">
        <v>607</v>
      </c>
      <c r="D168" s="655" t="s">
        <v>348</v>
      </c>
      <c r="E168" s="656"/>
      <c r="F168" s="180"/>
      <c r="G168" s="181"/>
      <c r="H168" s="178"/>
      <c r="I168" s="179"/>
      <c r="J168" s="82">
        <v>0</v>
      </c>
    </row>
    <row r="169" spans="1:10" s="61" customFormat="1" ht="15.75" outlineLevel="1">
      <c r="A169" s="83" t="s">
        <v>311</v>
      </c>
      <c r="B169" s="84"/>
      <c r="C169" s="610" t="s">
        <v>311</v>
      </c>
      <c r="D169" s="610"/>
      <c r="E169" s="610"/>
      <c r="F169" s="610"/>
      <c r="G169" s="610"/>
      <c r="H169" s="610"/>
      <c r="I169" s="611"/>
      <c r="J169" s="76">
        <f>SUM(J161:J168)</f>
        <v>0</v>
      </c>
    </row>
    <row r="170" spans="3:11" s="61" customFormat="1" ht="21" customHeight="1">
      <c r="C170" s="615" t="s">
        <v>353</v>
      </c>
      <c r="D170" s="615"/>
      <c r="E170" s="615"/>
      <c r="F170" s="615"/>
      <c r="G170" s="615"/>
      <c r="H170" s="615"/>
      <c r="I170" s="616"/>
      <c r="J170" s="103">
        <f>J24+J34+J37+J45+J69+J82+J95+J101+J111+J169+J121+J133+J145+J157</f>
        <v>2529653</v>
      </c>
      <c r="K170" s="203"/>
    </row>
    <row r="173" spans="2:10" ht="12.75">
      <c r="B173" s="79" t="s">
        <v>144</v>
      </c>
      <c r="D173" s="124"/>
      <c r="E173" s="124"/>
      <c r="F173" s="125"/>
      <c r="I173" s="124" t="s">
        <v>643</v>
      </c>
      <c r="J173" s="124"/>
    </row>
    <row r="174" spans="9:10" ht="12.75">
      <c r="I174" s="612" t="s">
        <v>354</v>
      </c>
      <c r="J174" s="612"/>
    </row>
    <row r="176" spans="2:10" ht="12.75">
      <c r="B176" s="79" t="s">
        <v>355</v>
      </c>
      <c r="D176" s="124"/>
      <c r="E176" s="124"/>
      <c r="F176" s="125"/>
      <c r="I176" s="124" t="s">
        <v>689</v>
      </c>
      <c r="J176" s="124"/>
    </row>
    <row r="177" spans="9:10" ht="12.75">
      <c r="I177" s="612" t="s">
        <v>354</v>
      </c>
      <c r="J177" s="612"/>
    </row>
    <row r="179" spans="2:10" ht="12.75">
      <c r="B179" s="79" t="s">
        <v>356</v>
      </c>
      <c r="C179" s="124" t="s">
        <v>598</v>
      </c>
      <c r="D179" s="124"/>
      <c r="F179" s="125">
        <v>530781</v>
      </c>
      <c r="G179" s="124"/>
      <c r="I179" s="124" t="s">
        <v>689</v>
      </c>
      <c r="J179" s="124"/>
    </row>
    <row r="180" spans="3:10" ht="12.75">
      <c r="C180" s="613" t="s">
        <v>146</v>
      </c>
      <c r="D180" s="613"/>
      <c r="F180" s="614" t="s">
        <v>149</v>
      </c>
      <c r="G180" s="614"/>
      <c r="I180" s="612" t="s">
        <v>354</v>
      </c>
      <c r="J180" s="612"/>
    </row>
    <row r="182" spans="2:3" ht="12.75">
      <c r="B182" s="79" t="s">
        <v>357</v>
      </c>
      <c r="C182" s="218">
        <v>44574</v>
      </c>
    </row>
  </sheetData>
  <sheetProtection/>
  <mergeCells count="339">
    <mergeCell ref="H20:I20"/>
    <mergeCell ref="E12:G12"/>
    <mergeCell ref="H12:J12"/>
    <mergeCell ref="E13:G13"/>
    <mergeCell ref="H21:I21"/>
    <mergeCell ref="D22:E22"/>
    <mergeCell ref="F22:G22"/>
    <mergeCell ref="H22:I22"/>
    <mergeCell ref="H15:J15"/>
    <mergeCell ref="B5:J5"/>
    <mergeCell ref="E7:J7"/>
    <mergeCell ref="D8:J8"/>
    <mergeCell ref="A19:J19"/>
    <mergeCell ref="D20:E20"/>
    <mergeCell ref="F20:G20"/>
    <mergeCell ref="H13:J13"/>
    <mergeCell ref="E14:G14"/>
    <mergeCell ref="H14:J14"/>
    <mergeCell ref="E15:G15"/>
    <mergeCell ref="D23:E23"/>
    <mergeCell ref="F23:G23"/>
    <mergeCell ref="H23:I23"/>
    <mergeCell ref="D21:E21"/>
    <mergeCell ref="F21:G21"/>
    <mergeCell ref="C24:I24"/>
    <mergeCell ref="A25:J25"/>
    <mergeCell ref="D26:E26"/>
    <mergeCell ref="H26:I26"/>
    <mergeCell ref="D27:E27"/>
    <mergeCell ref="H27:I27"/>
    <mergeCell ref="H28:I28"/>
    <mergeCell ref="D29:E29"/>
    <mergeCell ref="H29:I29"/>
    <mergeCell ref="H30:I30"/>
    <mergeCell ref="H31:I31"/>
    <mergeCell ref="H32:I32"/>
    <mergeCell ref="D33:E33"/>
    <mergeCell ref="H33:I33"/>
    <mergeCell ref="A34:I34"/>
    <mergeCell ref="A35:J35"/>
    <mergeCell ref="A45:I45"/>
    <mergeCell ref="A46:J46"/>
    <mergeCell ref="D43:E43"/>
    <mergeCell ref="H43:I43"/>
    <mergeCell ref="D36:E36"/>
    <mergeCell ref="H36:I36"/>
    <mergeCell ref="A37:I37"/>
    <mergeCell ref="A38:J38"/>
    <mergeCell ref="D47:E47"/>
    <mergeCell ref="H47:I47"/>
    <mergeCell ref="D40:E40"/>
    <mergeCell ref="H40:I40"/>
    <mergeCell ref="D41:E41"/>
    <mergeCell ref="H41:I41"/>
    <mergeCell ref="D42:E42"/>
    <mergeCell ref="H42:I42"/>
    <mergeCell ref="D44:E44"/>
    <mergeCell ref="H44:I44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A82:I82"/>
    <mergeCell ref="A83:J83"/>
    <mergeCell ref="C84:F84"/>
    <mergeCell ref="H84:I84"/>
    <mergeCell ref="C85:F85"/>
    <mergeCell ref="H85:I85"/>
    <mergeCell ref="C86:F86"/>
    <mergeCell ref="H86:I86"/>
    <mergeCell ref="C87:F87"/>
    <mergeCell ref="H87:I87"/>
    <mergeCell ref="C88:F88"/>
    <mergeCell ref="H88:I88"/>
    <mergeCell ref="C89:F89"/>
    <mergeCell ref="H89:I89"/>
    <mergeCell ref="C90:F90"/>
    <mergeCell ref="H90:I90"/>
    <mergeCell ref="C91:F91"/>
    <mergeCell ref="H91:I91"/>
    <mergeCell ref="C92:F92"/>
    <mergeCell ref="H92:I92"/>
    <mergeCell ref="C93:F93"/>
    <mergeCell ref="H93:I93"/>
    <mergeCell ref="C94:F94"/>
    <mergeCell ref="H94:I94"/>
    <mergeCell ref="A95:I95"/>
    <mergeCell ref="A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C101:I101"/>
    <mergeCell ref="A102:J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C111:I111"/>
    <mergeCell ref="A158:J158"/>
    <mergeCell ref="D159:E159"/>
    <mergeCell ref="F159:G159"/>
    <mergeCell ref="H159:I159"/>
    <mergeCell ref="D160:E160"/>
    <mergeCell ref="F160:G160"/>
    <mergeCell ref="H160:I160"/>
    <mergeCell ref="D114:E114"/>
    <mergeCell ref="F114:G114"/>
    <mergeCell ref="D161:E161"/>
    <mergeCell ref="F161:G161"/>
    <mergeCell ref="H161:I161"/>
    <mergeCell ref="D162:E162"/>
    <mergeCell ref="F162:G162"/>
    <mergeCell ref="H162:I162"/>
    <mergeCell ref="D163:E163"/>
    <mergeCell ref="D164:E164"/>
    <mergeCell ref="H131:I131"/>
    <mergeCell ref="F131:G131"/>
    <mergeCell ref="D131:E131"/>
    <mergeCell ref="D168:E168"/>
    <mergeCell ref="D165:E165"/>
    <mergeCell ref="D166:E166"/>
    <mergeCell ref="D132:E132"/>
    <mergeCell ref="F132:G132"/>
    <mergeCell ref="C169:I169"/>
    <mergeCell ref="A112:J112"/>
    <mergeCell ref="D113:E113"/>
    <mergeCell ref="F113:G113"/>
    <mergeCell ref="H113:I113"/>
    <mergeCell ref="D167:E167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H147:I147"/>
    <mergeCell ref="D148:E148"/>
    <mergeCell ref="F148:G148"/>
    <mergeCell ref="H148:I148"/>
    <mergeCell ref="H136:I136"/>
    <mergeCell ref="C121:I121"/>
    <mergeCell ref="A122:J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H132:I132"/>
    <mergeCell ref="C133:I133"/>
    <mergeCell ref="C170:I170"/>
    <mergeCell ref="I174:J174"/>
    <mergeCell ref="H149:I149"/>
    <mergeCell ref="D150:E150"/>
    <mergeCell ref="F150:G150"/>
    <mergeCell ref="H150:I150"/>
    <mergeCell ref="F153:G153"/>
    <mergeCell ref="H153:I153"/>
    <mergeCell ref="I177:J177"/>
    <mergeCell ref="C180:D180"/>
    <mergeCell ref="F180:G180"/>
    <mergeCell ref="I180:J180"/>
    <mergeCell ref="A146:J146"/>
    <mergeCell ref="D147:E147"/>
    <mergeCell ref="F147:G147"/>
    <mergeCell ref="H152:I152"/>
    <mergeCell ref="D149:E149"/>
    <mergeCell ref="F149:G149"/>
    <mergeCell ref="D39:E39"/>
    <mergeCell ref="H39:I39"/>
    <mergeCell ref="D154:E154"/>
    <mergeCell ref="F154:G154"/>
    <mergeCell ref="H154:I154"/>
    <mergeCell ref="D151:E151"/>
    <mergeCell ref="F151:G151"/>
    <mergeCell ref="H151:I151"/>
    <mergeCell ref="D152:E152"/>
    <mergeCell ref="F152:G152"/>
    <mergeCell ref="C157:I157"/>
    <mergeCell ref="A134:J134"/>
    <mergeCell ref="D135:E135"/>
    <mergeCell ref="F135:G135"/>
    <mergeCell ref="H135:I135"/>
    <mergeCell ref="D136:E136"/>
    <mergeCell ref="F136:G136"/>
    <mergeCell ref="D155:E155"/>
    <mergeCell ref="F155:G155"/>
    <mergeCell ref="H155:I155"/>
    <mergeCell ref="D137:E137"/>
    <mergeCell ref="F137:G137"/>
    <mergeCell ref="H137:I137"/>
    <mergeCell ref="D156:E156"/>
    <mergeCell ref="F156:G156"/>
    <mergeCell ref="H156:I156"/>
    <mergeCell ref="D153:E153"/>
    <mergeCell ref="D138:E138"/>
    <mergeCell ref="F138:G138"/>
    <mergeCell ref="H138:I138"/>
    <mergeCell ref="D139:E139"/>
    <mergeCell ref="F139:G139"/>
    <mergeCell ref="H139:I139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C145:I145"/>
    <mergeCell ref="D144:E144"/>
    <mergeCell ref="F144:G144"/>
    <mergeCell ref="H144:I14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zoomScalePageLayoutView="0" workbookViewId="0" topLeftCell="B31">
      <selection activeCell="N20" sqref="N20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4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80" t="s">
        <v>470</v>
      </c>
      <c r="F7" s="580"/>
      <c r="G7" s="580"/>
      <c r="H7" s="580"/>
      <c r="I7" s="580"/>
      <c r="J7" s="580"/>
    </row>
    <row r="8" spans="2:10" s="60" customFormat="1" ht="19.5">
      <c r="B8" s="60" t="s">
        <v>292</v>
      </c>
      <c r="D8" s="580" t="s">
        <v>649</v>
      </c>
      <c r="E8" s="580"/>
      <c r="F8" s="580"/>
      <c r="G8" s="580"/>
      <c r="H8" s="580"/>
      <c r="I8" s="580"/>
      <c r="J8" s="580"/>
    </row>
    <row r="9" s="61" customFormat="1" ht="15.75">
      <c r="F9" s="62"/>
    </row>
    <row r="10" spans="2:6" s="61" customFormat="1" ht="15.75">
      <c r="B10" s="95" t="s">
        <v>479</v>
      </c>
      <c r="F10" s="62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480</v>
      </c>
      <c r="D12" s="140" t="s">
        <v>154</v>
      </c>
      <c r="E12" s="684" t="s">
        <v>481</v>
      </c>
      <c r="F12" s="685"/>
      <c r="G12" s="685"/>
      <c r="H12" s="685"/>
      <c r="I12" s="685"/>
      <c r="J12" s="686"/>
    </row>
    <row r="13" spans="2:10" s="61" customFormat="1" ht="15.75">
      <c r="B13" s="132">
        <v>1</v>
      </c>
      <c r="C13" s="132" t="s">
        <v>650</v>
      </c>
      <c r="D13" s="131" t="s">
        <v>702</v>
      </c>
      <c r="E13" s="687">
        <v>374291.47</v>
      </c>
      <c r="F13" s="688"/>
      <c r="G13" s="688"/>
      <c r="H13" s="688"/>
      <c r="I13" s="688"/>
      <c r="J13" s="689"/>
    </row>
    <row r="14" spans="2:10" s="61" customFormat="1" ht="19.5" customHeight="1">
      <c r="B14" s="132">
        <v>2</v>
      </c>
      <c r="C14" s="132"/>
      <c r="D14" s="131"/>
      <c r="E14" s="687"/>
      <c r="F14" s="688"/>
      <c r="G14" s="688"/>
      <c r="H14" s="688"/>
      <c r="I14" s="688"/>
      <c r="J14" s="689"/>
    </row>
    <row r="15" spans="2:10" s="95" customFormat="1" ht="15.75">
      <c r="B15" s="134"/>
      <c r="C15" s="134" t="s">
        <v>180</v>
      </c>
      <c r="D15" s="135"/>
      <c r="E15" s="690">
        <f>E13</f>
        <v>374291.47</v>
      </c>
      <c r="F15" s="691"/>
      <c r="G15" s="691"/>
      <c r="H15" s="691"/>
      <c r="I15" s="691"/>
      <c r="J15" s="692"/>
    </row>
    <row r="16" s="61" customFormat="1" ht="15.75">
      <c r="F16" s="62"/>
    </row>
    <row r="17" spans="2:6" s="141" customFormat="1" ht="15.75">
      <c r="B17" s="141" t="s">
        <v>474</v>
      </c>
      <c r="F17" s="142"/>
    </row>
    <row r="18" s="141" customFormat="1" ht="15.75">
      <c r="F18" s="142"/>
    </row>
    <row r="19" spans="1:10" s="61" customFormat="1" ht="23.25" customHeight="1">
      <c r="A19" s="635" t="s">
        <v>678</v>
      </c>
      <c r="B19" s="635"/>
      <c r="C19" s="635"/>
      <c r="D19" s="635"/>
      <c r="E19" s="635"/>
      <c r="F19" s="635"/>
      <c r="G19" s="635"/>
      <c r="H19" s="635"/>
      <c r="I19" s="635"/>
      <c r="J19" s="635"/>
    </row>
    <row r="20" spans="1:10" ht="33" customHeight="1">
      <c r="A20" s="77"/>
      <c r="B20" s="78" t="s">
        <v>295</v>
      </c>
      <c r="C20" s="63" t="s">
        <v>457</v>
      </c>
      <c r="D20" s="588" t="s">
        <v>334</v>
      </c>
      <c r="E20" s="590"/>
      <c r="F20" s="588" t="s">
        <v>458</v>
      </c>
      <c r="G20" s="589"/>
      <c r="H20" s="589"/>
      <c r="I20" s="590"/>
      <c r="J20" s="63" t="s">
        <v>339</v>
      </c>
    </row>
    <row r="21" spans="1:10" ht="13.5">
      <c r="A21" s="77"/>
      <c r="B21" s="80">
        <v>1</v>
      </c>
      <c r="C21" s="80">
        <v>2</v>
      </c>
      <c r="D21" s="594">
        <v>3</v>
      </c>
      <c r="E21" s="596"/>
      <c r="F21" s="594">
        <v>4</v>
      </c>
      <c r="G21" s="595"/>
      <c r="H21" s="595"/>
      <c r="I21" s="596"/>
      <c r="J21" s="80">
        <v>5</v>
      </c>
    </row>
    <row r="22" spans="1:10" ht="47.25">
      <c r="A22" s="194"/>
      <c r="B22" s="91">
        <v>1</v>
      </c>
      <c r="C22" s="90" t="s">
        <v>446</v>
      </c>
      <c r="D22" s="649">
        <f>D23+D24</f>
        <v>31</v>
      </c>
      <c r="E22" s="650"/>
      <c r="F22" s="651" t="s">
        <v>318</v>
      </c>
      <c r="G22" s="652"/>
      <c r="H22" s="653">
        <v>145</v>
      </c>
      <c r="I22" s="654"/>
      <c r="J22" s="195">
        <f>J23+J24</f>
        <v>313871.4</v>
      </c>
    </row>
    <row r="23" spans="1:10" ht="31.5">
      <c r="A23" s="194"/>
      <c r="B23" s="67"/>
      <c r="C23" s="66" t="s">
        <v>447</v>
      </c>
      <c r="D23" s="627">
        <v>21</v>
      </c>
      <c r="E23" s="628"/>
      <c r="F23" s="619">
        <v>57.09</v>
      </c>
      <c r="G23" s="620"/>
      <c r="H23" s="621">
        <v>145</v>
      </c>
      <c r="I23" s="622"/>
      <c r="J23" s="196">
        <f>D23*F23*H23</f>
        <v>173839.05000000002</v>
      </c>
    </row>
    <row r="24" spans="1:10" ht="15.75">
      <c r="A24" s="194"/>
      <c r="B24" s="67"/>
      <c r="C24" s="66" t="s">
        <v>448</v>
      </c>
      <c r="D24" s="627">
        <v>10</v>
      </c>
      <c r="E24" s="628"/>
      <c r="F24" s="619">
        <v>66.27</v>
      </c>
      <c r="G24" s="620"/>
      <c r="H24" s="621">
        <v>145</v>
      </c>
      <c r="I24" s="622"/>
      <c r="J24" s="196">
        <v>140032.35</v>
      </c>
    </row>
    <row r="25" spans="1:10" ht="48" thickBot="1">
      <c r="A25" s="194"/>
      <c r="B25" s="91">
        <v>2</v>
      </c>
      <c r="C25" s="90" t="s">
        <v>449</v>
      </c>
      <c r="D25" s="649">
        <f>D26+D27</f>
        <v>5</v>
      </c>
      <c r="E25" s="650"/>
      <c r="F25" s="651" t="s">
        <v>318</v>
      </c>
      <c r="G25" s="652"/>
      <c r="H25" s="653">
        <v>145</v>
      </c>
      <c r="I25" s="654"/>
      <c r="J25" s="195">
        <f>J26+J27</f>
        <v>60420.07</v>
      </c>
    </row>
    <row r="26" spans="1:10" s="61" customFormat="1" ht="32.25" customHeight="1" outlineLevel="1" thickBot="1">
      <c r="A26" s="193">
        <v>10874.98</v>
      </c>
      <c r="B26" s="67"/>
      <c r="C26" s="66" t="s">
        <v>447</v>
      </c>
      <c r="D26" s="627">
        <v>2</v>
      </c>
      <c r="E26" s="628"/>
      <c r="F26" s="619">
        <v>57.09</v>
      </c>
      <c r="G26" s="620"/>
      <c r="H26" s="621">
        <v>145</v>
      </c>
      <c r="I26" s="622"/>
      <c r="J26" s="196">
        <v>28480.8</v>
      </c>
    </row>
    <row r="27" spans="1:10" s="61" customFormat="1" ht="33.75" customHeight="1" outlineLevel="1">
      <c r="A27" s="66"/>
      <c r="B27" s="67"/>
      <c r="C27" s="66" t="s">
        <v>448</v>
      </c>
      <c r="D27" s="627">
        <v>3</v>
      </c>
      <c r="E27" s="628"/>
      <c r="F27" s="619">
        <v>66.27</v>
      </c>
      <c r="G27" s="620"/>
      <c r="H27" s="621">
        <v>145</v>
      </c>
      <c r="I27" s="622"/>
      <c r="J27" s="196">
        <v>31939.27</v>
      </c>
    </row>
    <row r="28" spans="1:10" s="61" customFormat="1" ht="33" customHeight="1" outlineLevel="1">
      <c r="A28" s="66"/>
      <c r="B28" s="84"/>
      <c r="C28" s="610" t="s">
        <v>311</v>
      </c>
      <c r="D28" s="610"/>
      <c r="E28" s="610"/>
      <c r="F28" s="610"/>
      <c r="G28" s="610"/>
      <c r="H28" s="610"/>
      <c r="I28" s="611"/>
      <c r="J28" s="76">
        <f>J22+J25</f>
        <v>374291.47000000003</v>
      </c>
    </row>
    <row r="29" spans="1:10" s="61" customFormat="1" ht="39.75" customHeight="1" outlineLevel="1">
      <c r="A29" s="83" t="s">
        <v>311</v>
      </c>
      <c r="B29" s="587" t="s">
        <v>681</v>
      </c>
      <c r="C29" s="587"/>
      <c r="D29" s="587"/>
      <c r="E29" s="587"/>
      <c r="F29" s="587"/>
      <c r="G29" s="587"/>
      <c r="H29" s="587"/>
      <c r="I29" s="587"/>
      <c r="J29" s="626"/>
    </row>
    <row r="30" spans="1:10" s="61" customFormat="1" ht="23.25" customHeight="1">
      <c r="A30" s="189" t="s">
        <v>456</v>
      </c>
      <c r="B30" s="78" t="s">
        <v>295</v>
      </c>
      <c r="C30" s="63" t="s">
        <v>457</v>
      </c>
      <c r="D30" s="588" t="s">
        <v>334</v>
      </c>
      <c r="E30" s="590"/>
      <c r="F30" s="588" t="s">
        <v>458</v>
      </c>
      <c r="G30" s="589"/>
      <c r="H30" s="589"/>
      <c r="I30" s="590"/>
      <c r="J30" s="63" t="s">
        <v>339</v>
      </c>
    </row>
    <row r="31" spans="1:10" ht="33" customHeight="1">
      <c r="A31" s="77"/>
      <c r="B31" s="80">
        <v>1</v>
      </c>
      <c r="C31" s="80">
        <v>2</v>
      </c>
      <c r="D31" s="594">
        <v>3</v>
      </c>
      <c r="E31" s="596"/>
      <c r="F31" s="594">
        <v>4</v>
      </c>
      <c r="G31" s="595"/>
      <c r="H31" s="595"/>
      <c r="I31" s="596"/>
      <c r="J31" s="80">
        <v>5</v>
      </c>
    </row>
    <row r="32" spans="1:10" ht="15.75">
      <c r="A32" s="77"/>
      <c r="B32" s="67">
        <v>1</v>
      </c>
      <c r="C32" s="75">
        <v>226</v>
      </c>
      <c r="D32" s="617" t="s">
        <v>682</v>
      </c>
      <c r="E32" s="618"/>
      <c r="F32" s="621"/>
      <c r="G32" s="683"/>
      <c r="H32" s="683"/>
      <c r="I32" s="622"/>
      <c r="J32" s="82">
        <v>0</v>
      </c>
    </row>
    <row r="33" spans="1:10" s="61" customFormat="1" ht="24.75" customHeight="1" outlineLevel="1">
      <c r="A33" s="66"/>
      <c r="B33" s="67">
        <v>2</v>
      </c>
      <c r="C33" s="75">
        <v>226</v>
      </c>
      <c r="D33" s="617" t="s">
        <v>682</v>
      </c>
      <c r="E33" s="618"/>
      <c r="F33" s="621"/>
      <c r="G33" s="683"/>
      <c r="H33" s="683"/>
      <c r="I33" s="622"/>
      <c r="J33" s="82">
        <v>0</v>
      </c>
    </row>
    <row r="34" spans="1:10" s="61" customFormat="1" ht="25.5" customHeight="1" outlineLevel="1">
      <c r="A34" s="66"/>
      <c r="B34" s="67">
        <v>3</v>
      </c>
      <c r="C34" s="75"/>
      <c r="D34" s="617"/>
      <c r="E34" s="618"/>
      <c r="F34" s="621"/>
      <c r="G34" s="683"/>
      <c r="H34" s="683"/>
      <c r="I34" s="622"/>
      <c r="J34" s="82"/>
    </row>
    <row r="35" spans="1:10" s="61" customFormat="1" ht="24.75" customHeight="1" outlineLevel="1">
      <c r="A35" s="66"/>
      <c r="B35" s="84"/>
      <c r="C35" s="610" t="s">
        <v>311</v>
      </c>
      <c r="D35" s="610"/>
      <c r="E35" s="610"/>
      <c r="F35" s="610"/>
      <c r="G35" s="610"/>
      <c r="H35" s="610"/>
      <c r="I35" s="611"/>
      <c r="J35" s="76">
        <f>J32+J33</f>
        <v>0</v>
      </c>
    </row>
    <row r="36" spans="1:10" s="61" customFormat="1" ht="33" customHeight="1" outlineLevel="1">
      <c r="A36" s="83" t="s">
        <v>311</v>
      </c>
      <c r="B36" s="587" t="s">
        <v>687</v>
      </c>
      <c r="C36" s="587"/>
      <c r="D36" s="587"/>
      <c r="E36" s="587"/>
      <c r="F36" s="587"/>
      <c r="G36" s="587"/>
      <c r="H36" s="587"/>
      <c r="I36" s="587"/>
      <c r="J36" s="626"/>
    </row>
    <row r="37" spans="1:10" s="61" customFormat="1" ht="23.25" customHeight="1">
      <c r="A37" s="189" t="s">
        <v>456</v>
      </c>
      <c r="B37" s="78" t="s">
        <v>295</v>
      </c>
      <c r="C37" s="63" t="s">
        <v>457</v>
      </c>
      <c r="D37" s="588" t="s">
        <v>334</v>
      </c>
      <c r="E37" s="590"/>
      <c r="F37" s="588" t="s">
        <v>458</v>
      </c>
      <c r="G37" s="589"/>
      <c r="H37" s="589"/>
      <c r="I37" s="590"/>
      <c r="J37" s="63" t="s">
        <v>339</v>
      </c>
    </row>
    <row r="38" spans="1:10" ht="33" customHeight="1">
      <c r="A38" s="77"/>
      <c r="B38" s="80">
        <v>1</v>
      </c>
      <c r="C38" s="80">
        <v>2</v>
      </c>
      <c r="D38" s="594">
        <v>3</v>
      </c>
      <c r="E38" s="596"/>
      <c r="F38" s="594">
        <v>4</v>
      </c>
      <c r="G38" s="595"/>
      <c r="H38" s="595"/>
      <c r="I38" s="596"/>
      <c r="J38" s="80">
        <v>5</v>
      </c>
    </row>
    <row r="39" spans="1:10" ht="15.75">
      <c r="A39" s="77"/>
      <c r="B39" s="67">
        <v>1</v>
      </c>
      <c r="C39" s="75">
        <v>225</v>
      </c>
      <c r="D39" s="617" t="s">
        <v>688</v>
      </c>
      <c r="E39" s="618"/>
      <c r="F39" s="621">
        <v>0</v>
      </c>
      <c r="G39" s="683"/>
      <c r="H39" s="683"/>
      <c r="I39" s="622"/>
      <c r="J39" s="82">
        <v>0</v>
      </c>
    </row>
    <row r="40" spans="1:10" s="61" customFormat="1" ht="32.25" customHeight="1" outlineLevel="1">
      <c r="A40" s="66"/>
      <c r="B40" s="67">
        <v>2</v>
      </c>
      <c r="C40" s="75"/>
      <c r="D40" s="617"/>
      <c r="E40" s="618"/>
      <c r="F40" s="621"/>
      <c r="G40" s="683"/>
      <c r="H40" s="683"/>
      <c r="I40" s="622"/>
      <c r="J40" s="82"/>
    </row>
    <row r="41" spans="1:10" s="61" customFormat="1" ht="35.25" customHeight="1" outlineLevel="1">
      <c r="A41" s="66"/>
      <c r="B41" s="67">
        <v>3</v>
      </c>
      <c r="C41" s="75"/>
      <c r="D41" s="617"/>
      <c r="E41" s="618"/>
      <c r="F41" s="621"/>
      <c r="G41" s="683"/>
      <c r="H41" s="683"/>
      <c r="I41" s="622"/>
      <c r="J41" s="82"/>
    </row>
    <row r="42" spans="1:10" s="61" customFormat="1" ht="27.75" customHeight="1" outlineLevel="1">
      <c r="A42" s="66"/>
      <c r="B42" s="84"/>
      <c r="C42" s="610" t="s">
        <v>311</v>
      </c>
      <c r="D42" s="610"/>
      <c r="E42" s="610"/>
      <c r="F42" s="610"/>
      <c r="G42" s="610"/>
      <c r="H42" s="610"/>
      <c r="I42" s="611"/>
      <c r="J42" s="76">
        <f>J39</f>
        <v>0</v>
      </c>
    </row>
    <row r="43" spans="1:10" s="61" customFormat="1" ht="15.75" outlineLevel="1">
      <c r="A43" s="83" t="s">
        <v>311</v>
      </c>
      <c r="B43" s="190"/>
      <c r="C43" s="190"/>
      <c r="D43" s="190"/>
      <c r="E43" s="190"/>
      <c r="F43" s="190"/>
      <c r="G43" s="190"/>
      <c r="H43" s="190"/>
      <c r="I43" s="190"/>
      <c r="J43" s="191"/>
    </row>
    <row r="44" spans="2:10" s="61" customFormat="1" ht="21" customHeight="1">
      <c r="B44" s="78" t="s">
        <v>295</v>
      </c>
      <c r="C44" s="63" t="s">
        <v>457</v>
      </c>
      <c r="D44" s="588" t="s">
        <v>334</v>
      </c>
      <c r="E44" s="590"/>
      <c r="F44" s="588" t="s">
        <v>458</v>
      </c>
      <c r="G44" s="589"/>
      <c r="H44" s="589"/>
      <c r="I44" s="590"/>
      <c r="J44" s="63" t="s">
        <v>339</v>
      </c>
    </row>
    <row r="45" spans="2:10" ht="12.75">
      <c r="B45" s="80">
        <v>1</v>
      </c>
      <c r="C45" s="80">
        <v>2</v>
      </c>
      <c r="D45" s="594">
        <v>3</v>
      </c>
      <c r="E45" s="596"/>
      <c r="F45" s="594">
        <v>4</v>
      </c>
      <c r="G45" s="595"/>
      <c r="H45" s="595"/>
      <c r="I45" s="596"/>
      <c r="J45" s="80">
        <v>5</v>
      </c>
    </row>
    <row r="46" spans="2:10" ht="15.75">
      <c r="B46" s="67">
        <v>1</v>
      </c>
      <c r="C46" s="75"/>
      <c r="D46" s="617"/>
      <c r="E46" s="618"/>
      <c r="F46" s="621"/>
      <c r="G46" s="683"/>
      <c r="H46" s="683"/>
      <c r="I46" s="622"/>
      <c r="J46" s="82"/>
    </row>
    <row r="47" spans="2:10" ht="15.75">
      <c r="B47" s="67">
        <v>2</v>
      </c>
      <c r="C47" s="75"/>
      <c r="D47" s="617"/>
      <c r="E47" s="618"/>
      <c r="F47" s="621"/>
      <c r="G47" s="683"/>
      <c r="H47" s="683"/>
      <c r="I47" s="622"/>
      <c r="J47" s="82"/>
    </row>
    <row r="48" spans="2:10" ht="15.75">
      <c r="B48" s="67">
        <v>3</v>
      </c>
      <c r="C48" s="75"/>
      <c r="D48" s="617"/>
      <c r="E48" s="618"/>
      <c r="F48" s="621"/>
      <c r="G48" s="683"/>
      <c r="H48" s="683"/>
      <c r="I48" s="622"/>
      <c r="J48" s="82"/>
    </row>
    <row r="49" spans="2:10" ht="15.75">
      <c r="B49" s="84"/>
      <c r="C49" s="610" t="s">
        <v>311</v>
      </c>
      <c r="D49" s="610"/>
      <c r="E49" s="610"/>
      <c r="F49" s="610"/>
      <c r="G49" s="610"/>
      <c r="H49" s="610"/>
      <c r="I49" s="611"/>
      <c r="J49" s="76">
        <f>J46</f>
        <v>0</v>
      </c>
    </row>
    <row r="50" spans="2:10" ht="15.75">
      <c r="B50" s="61"/>
      <c r="C50" s="615" t="s">
        <v>353</v>
      </c>
      <c r="D50" s="615"/>
      <c r="E50" s="615"/>
      <c r="F50" s="615"/>
      <c r="G50" s="615"/>
      <c r="H50" s="615"/>
      <c r="I50" s="616"/>
      <c r="J50" s="103">
        <f>J28+J35+J42+J49</f>
        <v>374291.47000000003</v>
      </c>
    </row>
    <row r="53" spans="2:10" ht="12.75">
      <c r="B53" s="79" t="s">
        <v>144</v>
      </c>
      <c r="D53" s="124"/>
      <c r="E53" s="124"/>
      <c r="F53" s="125"/>
      <c r="I53" s="124" t="s">
        <v>643</v>
      </c>
      <c r="J53" s="124"/>
    </row>
    <row r="54" spans="9:10" ht="12.75">
      <c r="I54" s="612" t="s">
        <v>354</v>
      </c>
      <c r="J54" s="612"/>
    </row>
    <row r="56" spans="2:10" ht="12.75">
      <c r="B56" s="79" t="s">
        <v>355</v>
      </c>
      <c r="D56" s="124"/>
      <c r="E56" s="124"/>
      <c r="F56" s="125"/>
      <c r="I56" s="124" t="s">
        <v>689</v>
      </c>
      <c r="J56" s="124"/>
    </row>
    <row r="57" spans="9:10" ht="12.75">
      <c r="I57" s="612" t="s">
        <v>354</v>
      </c>
      <c r="J57" s="612"/>
    </row>
    <row r="59" spans="2:10" ht="12.75">
      <c r="B59" s="79" t="s">
        <v>356</v>
      </c>
      <c r="C59" s="124" t="s">
        <v>598</v>
      </c>
      <c r="D59" s="124"/>
      <c r="F59" s="125">
        <v>530781</v>
      </c>
      <c r="G59" s="124"/>
      <c r="I59" s="124" t="s">
        <v>689</v>
      </c>
      <c r="J59" s="124"/>
    </row>
    <row r="60" spans="3:10" ht="12.75">
      <c r="C60" s="613" t="s">
        <v>146</v>
      </c>
      <c r="D60" s="613"/>
      <c r="F60" s="614" t="s">
        <v>149</v>
      </c>
      <c r="G60" s="614"/>
      <c r="I60" s="612" t="s">
        <v>354</v>
      </c>
      <c r="J60" s="612"/>
    </row>
    <row r="62" spans="2:3" ht="12.75">
      <c r="B62" s="79" t="s">
        <v>357</v>
      </c>
      <c r="C62" s="218">
        <v>44574</v>
      </c>
    </row>
  </sheetData>
  <sheetProtection/>
  <mergeCells count="72">
    <mergeCell ref="E14:J14"/>
    <mergeCell ref="E15:J15"/>
    <mergeCell ref="F23:G23"/>
    <mergeCell ref="H23:I23"/>
    <mergeCell ref="B5:J5"/>
    <mergeCell ref="E7:J7"/>
    <mergeCell ref="D8:J8"/>
    <mergeCell ref="A19:J19"/>
    <mergeCell ref="D20:E20"/>
    <mergeCell ref="F20:I20"/>
    <mergeCell ref="E12:J12"/>
    <mergeCell ref="E13:J13"/>
    <mergeCell ref="H26:I26"/>
    <mergeCell ref="D27:E27"/>
    <mergeCell ref="D25:E25"/>
    <mergeCell ref="F25:G25"/>
    <mergeCell ref="D21:E21"/>
    <mergeCell ref="F21:I21"/>
    <mergeCell ref="D22:E22"/>
    <mergeCell ref="F22:G22"/>
    <mergeCell ref="H22:I22"/>
    <mergeCell ref="D23:E23"/>
    <mergeCell ref="D32:E32"/>
    <mergeCell ref="F32:I32"/>
    <mergeCell ref="D33:E33"/>
    <mergeCell ref="F33:I33"/>
    <mergeCell ref="D24:E24"/>
    <mergeCell ref="C28:I28"/>
    <mergeCell ref="D30:E30"/>
    <mergeCell ref="F30:I30"/>
    <mergeCell ref="F40:I40"/>
    <mergeCell ref="D34:E34"/>
    <mergeCell ref="F34:I34"/>
    <mergeCell ref="C35:I35"/>
    <mergeCell ref="D37:E37"/>
    <mergeCell ref="F37:I37"/>
    <mergeCell ref="B36:J36"/>
    <mergeCell ref="D41:E41"/>
    <mergeCell ref="F41:I41"/>
    <mergeCell ref="C42:I42"/>
    <mergeCell ref="D44:E44"/>
    <mergeCell ref="F44:I44"/>
    <mergeCell ref="D38:E38"/>
    <mergeCell ref="F38:I38"/>
    <mergeCell ref="D39:E39"/>
    <mergeCell ref="F39:I39"/>
    <mergeCell ref="D40:E40"/>
    <mergeCell ref="D45:E45"/>
    <mergeCell ref="F45:I45"/>
    <mergeCell ref="D46:E46"/>
    <mergeCell ref="F46:I46"/>
    <mergeCell ref="D47:E47"/>
    <mergeCell ref="F47:I47"/>
    <mergeCell ref="C60:D60"/>
    <mergeCell ref="F60:G60"/>
    <mergeCell ref="I60:J60"/>
    <mergeCell ref="D48:E48"/>
    <mergeCell ref="F48:I48"/>
    <mergeCell ref="C49:I49"/>
    <mergeCell ref="C50:I50"/>
    <mergeCell ref="I54:J54"/>
    <mergeCell ref="I57:J57"/>
    <mergeCell ref="F24:G24"/>
    <mergeCell ref="H24:I24"/>
    <mergeCell ref="H25:I25"/>
    <mergeCell ref="F27:G27"/>
    <mergeCell ref="H27:I27"/>
    <mergeCell ref="D31:E31"/>
    <mergeCell ref="F31:I31"/>
    <mergeCell ref="D26:E26"/>
    <mergeCell ref="F26:G26"/>
    <mergeCell ref="B29:J29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75" zoomScaleNormal="75" zoomScalePageLayoutView="0" workbookViewId="0" topLeftCell="B7">
      <selection activeCell="I18" sqref="I18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80" t="s">
        <v>459</v>
      </c>
      <c r="F7" s="580"/>
      <c r="G7" s="580"/>
      <c r="H7" s="580"/>
      <c r="I7" s="580"/>
      <c r="J7" s="580"/>
    </row>
    <row r="8" spans="2:10" s="60" customFormat="1" ht="19.5">
      <c r="B8" s="60" t="s">
        <v>292</v>
      </c>
      <c r="D8" s="580" t="s">
        <v>647</v>
      </c>
      <c r="E8" s="580"/>
      <c r="F8" s="580"/>
      <c r="G8" s="580"/>
      <c r="H8" s="580"/>
      <c r="I8" s="580"/>
      <c r="J8" s="580"/>
    </row>
    <row r="9" s="61" customFormat="1" ht="15.75">
      <c r="F9" s="62"/>
    </row>
    <row r="10" spans="2:10" s="61" customFormat="1" ht="15.75">
      <c r="B10" s="693" t="s">
        <v>482</v>
      </c>
      <c r="C10" s="693"/>
      <c r="D10" s="693"/>
      <c r="E10" s="693"/>
      <c r="F10" s="693"/>
      <c r="G10" s="693"/>
      <c r="H10" s="693"/>
      <c r="I10" s="693"/>
      <c r="J10" s="693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476</v>
      </c>
      <c r="D12" s="140" t="s">
        <v>483</v>
      </c>
      <c r="E12" s="581" t="s">
        <v>478</v>
      </c>
      <c r="F12" s="581"/>
      <c r="G12" s="581"/>
      <c r="H12" s="581" t="s">
        <v>473</v>
      </c>
      <c r="I12" s="581"/>
      <c r="J12" s="581"/>
    </row>
    <row r="13" spans="2:10" s="61" customFormat="1" ht="18" customHeight="1">
      <c r="B13" s="232">
        <v>1</v>
      </c>
      <c r="C13" s="140" t="s">
        <v>712</v>
      </c>
      <c r="D13" s="140"/>
      <c r="E13" s="684"/>
      <c r="F13" s="685"/>
      <c r="G13" s="686"/>
      <c r="H13" s="684">
        <v>54923.98</v>
      </c>
      <c r="I13" s="685"/>
      <c r="J13" s="686"/>
    </row>
    <row r="14" spans="2:10" s="61" customFormat="1" ht="15.75">
      <c r="B14" s="232">
        <v>2</v>
      </c>
      <c r="C14" s="132" t="s">
        <v>609</v>
      </c>
      <c r="D14" s="131">
        <v>550</v>
      </c>
      <c r="E14" s="582">
        <v>1000</v>
      </c>
      <c r="F14" s="582"/>
      <c r="G14" s="582"/>
      <c r="H14" s="694">
        <f>D14*E14</f>
        <v>550000</v>
      </c>
      <c r="I14" s="694"/>
      <c r="J14" s="694"/>
    </row>
    <row r="15" spans="2:10" s="95" customFormat="1" ht="15.75">
      <c r="B15" s="134"/>
      <c r="C15" s="134" t="s">
        <v>180</v>
      </c>
      <c r="D15" s="135"/>
      <c r="E15" s="592"/>
      <c r="F15" s="592"/>
      <c r="G15" s="592"/>
      <c r="H15" s="593">
        <f>H13+H14</f>
        <v>604923.98</v>
      </c>
      <c r="I15" s="593"/>
      <c r="J15" s="593"/>
    </row>
    <row r="16" s="61" customFormat="1" ht="15.75">
      <c r="F16" s="62"/>
    </row>
    <row r="17" spans="2:6" s="141" customFormat="1" ht="15.75">
      <c r="B17" s="141" t="s">
        <v>474</v>
      </c>
      <c r="F17" s="142"/>
    </row>
    <row r="18" spans="6:8" s="141" customFormat="1" ht="15.75">
      <c r="F18" s="142"/>
      <c r="H18" s="142"/>
    </row>
    <row r="19" spans="1:10" s="61" customFormat="1" ht="15.75">
      <c r="A19" s="587" t="s">
        <v>293</v>
      </c>
      <c r="B19" s="635"/>
      <c r="C19" s="635"/>
      <c r="D19" s="635"/>
      <c r="E19" s="635"/>
      <c r="F19" s="635"/>
      <c r="G19" s="635"/>
      <c r="H19" s="635"/>
      <c r="I19" s="635"/>
      <c r="J19" s="635"/>
    </row>
    <row r="20" spans="1:10" s="64" customFormat="1" ht="13.5" customHeight="1">
      <c r="A20" s="63" t="s">
        <v>294</v>
      </c>
      <c r="B20" s="636" t="s">
        <v>295</v>
      </c>
      <c r="C20" s="636" t="s">
        <v>296</v>
      </c>
      <c r="D20" s="636" t="s">
        <v>297</v>
      </c>
      <c r="E20" s="588" t="s">
        <v>298</v>
      </c>
      <c r="F20" s="589"/>
      <c r="G20" s="589"/>
      <c r="H20" s="590"/>
      <c r="I20" s="636" t="s">
        <v>299</v>
      </c>
      <c r="J20" s="636" t="s">
        <v>300</v>
      </c>
    </row>
    <row r="21" spans="1:10" s="64" customFormat="1" ht="13.5">
      <c r="A21" s="63"/>
      <c r="B21" s="637"/>
      <c r="C21" s="637"/>
      <c r="D21" s="637"/>
      <c r="E21" s="636" t="s">
        <v>277</v>
      </c>
      <c r="F21" s="632" t="s">
        <v>41</v>
      </c>
      <c r="G21" s="633"/>
      <c r="H21" s="634"/>
      <c r="I21" s="637"/>
      <c r="J21" s="637"/>
    </row>
    <row r="22" spans="1:10" s="64" customFormat="1" ht="40.5">
      <c r="A22" s="63"/>
      <c r="B22" s="638"/>
      <c r="C22" s="638"/>
      <c r="D22" s="638"/>
      <c r="E22" s="638"/>
      <c r="F22" s="63" t="s">
        <v>301</v>
      </c>
      <c r="G22" s="63" t="s">
        <v>302</v>
      </c>
      <c r="H22" s="63" t="s">
        <v>303</v>
      </c>
      <c r="I22" s="638"/>
      <c r="J22" s="638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304</v>
      </c>
    </row>
    <row r="24" spans="1:10" s="61" customFormat="1" ht="31.5" outlineLevel="1">
      <c r="A24" s="66"/>
      <c r="B24" s="67">
        <v>1</v>
      </c>
      <c r="C24" s="66" t="s">
        <v>305</v>
      </c>
      <c r="D24" s="68">
        <v>3</v>
      </c>
      <c r="E24" s="69">
        <f aca="true" t="shared" si="0" ref="E24:E29">F24+G24+H24</f>
        <v>5500</v>
      </c>
      <c r="F24" s="70">
        <v>5500</v>
      </c>
      <c r="G24" s="71"/>
      <c r="H24" s="72"/>
      <c r="I24" s="73">
        <v>12</v>
      </c>
      <c r="J24" s="74">
        <v>200000</v>
      </c>
    </row>
    <row r="25" spans="1:10" s="61" customFormat="1" ht="15.75" outlineLevel="1">
      <c r="A25" s="66"/>
      <c r="B25" s="67">
        <v>2</v>
      </c>
      <c r="C25" s="75" t="s">
        <v>306</v>
      </c>
      <c r="D25" s="68"/>
      <c r="E25" s="69">
        <f t="shared" si="0"/>
        <v>0</v>
      </c>
      <c r="F25" s="70"/>
      <c r="G25" s="71"/>
      <c r="H25" s="72"/>
      <c r="I25" s="73">
        <v>12</v>
      </c>
      <c r="J25" s="74">
        <f>D25*E25*I25</f>
        <v>0</v>
      </c>
    </row>
    <row r="26" spans="1:10" s="61" customFormat="1" ht="15.75" outlineLevel="1">
      <c r="A26" s="66"/>
      <c r="B26" s="67">
        <v>3</v>
      </c>
      <c r="C26" s="75" t="s">
        <v>307</v>
      </c>
      <c r="D26" s="68">
        <v>5</v>
      </c>
      <c r="E26" s="69">
        <f t="shared" si="0"/>
        <v>2500</v>
      </c>
      <c r="F26" s="70">
        <v>2500</v>
      </c>
      <c r="G26" s="71"/>
      <c r="H26" s="72"/>
      <c r="I26" s="73">
        <v>12</v>
      </c>
      <c r="J26" s="74">
        <v>100000</v>
      </c>
    </row>
    <row r="27" spans="1:10" s="61" customFormat="1" ht="15.75" outlineLevel="1">
      <c r="A27" s="66"/>
      <c r="B27" s="67">
        <v>4</v>
      </c>
      <c r="C27" s="75" t="s">
        <v>308</v>
      </c>
      <c r="D27" s="68"/>
      <c r="E27" s="69">
        <f t="shared" si="0"/>
        <v>0</v>
      </c>
      <c r="F27" s="70"/>
      <c r="G27" s="71"/>
      <c r="H27" s="72"/>
      <c r="I27" s="73">
        <v>12</v>
      </c>
      <c r="J27" s="74">
        <f>D27*E27*I27</f>
        <v>0</v>
      </c>
    </row>
    <row r="28" spans="1:10" s="61" customFormat="1" ht="15.75" outlineLevel="1">
      <c r="A28" s="66"/>
      <c r="B28" s="67">
        <v>5</v>
      </c>
      <c r="C28" s="75" t="s">
        <v>309</v>
      </c>
      <c r="D28" s="68"/>
      <c r="E28" s="69">
        <f t="shared" si="0"/>
        <v>0</v>
      </c>
      <c r="F28" s="70"/>
      <c r="G28" s="71"/>
      <c r="H28" s="72"/>
      <c r="I28" s="73">
        <v>12</v>
      </c>
      <c r="J28" s="74">
        <f>D28*E28*I28</f>
        <v>0</v>
      </c>
    </row>
    <row r="29" spans="1:10" s="61" customFormat="1" ht="15.75" outlineLevel="1">
      <c r="A29" s="66"/>
      <c r="B29" s="67">
        <v>6</v>
      </c>
      <c r="C29" s="75" t="s">
        <v>310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>D29*E29*I29</f>
        <v>0</v>
      </c>
    </row>
    <row r="30" spans="1:10" s="61" customFormat="1" ht="15.75" outlineLevel="1">
      <c r="A30" s="609" t="s">
        <v>311</v>
      </c>
      <c r="B30" s="610"/>
      <c r="C30" s="610"/>
      <c r="D30" s="610"/>
      <c r="E30" s="610"/>
      <c r="F30" s="610"/>
      <c r="G30" s="610"/>
      <c r="H30" s="610"/>
      <c r="I30" s="611"/>
      <c r="J30" s="76">
        <v>300000</v>
      </c>
    </row>
    <row r="31" spans="1:10" s="61" customFormat="1" ht="23.25" customHeight="1">
      <c r="A31" s="586" t="s">
        <v>519</v>
      </c>
      <c r="B31" s="587"/>
      <c r="C31" s="587"/>
      <c r="D31" s="587"/>
      <c r="E31" s="587"/>
      <c r="F31" s="587"/>
      <c r="G31" s="587"/>
      <c r="H31" s="587"/>
      <c r="I31" s="587"/>
      <c r="J31" s="626"/>
    </row>
    <row r="32" spans="1:10" ht="33" customHeight="1">
      <c r="A32" s="77"/>
      <c r="B32" s="78" t="s">
        <v>295</v>
      </c>
      <c r="C32" s="63" t="s">
        <v>334</v>
      </c>
      <c r="D32" s="588" t="s">
        <v>359</v>
      </c>
      <c r="E32" s="590"/>
      <c r="F32" s="588" t="s">
        <v>360</v>
      </c>
      <c r="G32" s="590"/>
      <c r="H32" s="588" t="s">
        <v>361</v>
      </c>
      <c r="I32" s="590"/>
      <c r="J32" s="63" t="s">
        <v>339</v>
      </c>
    </row>
    <row r="33" spans="1:10" ht="13.5">
      <c r="A33" s="77"/>
      <c r="B33" s="80">
        <v>1</v>
      </c>
      <c r="C33" s="80">
        <v>2</v>
      </c>
      <c r="D33" s="594">
        <v>3</v>
      </c>
      <c r="E33" s="596"/>
      <c r="F33" s="594">
        <v>4</v>
      </c>
      <c r="G33" s="596"/>
      <c r="H33" s="594">
        <v>5</v>
      </c>
      <c r="I33" s="596"/>
      <c r="J33" s="80" t="s">
        <v>362</v>
      </c>
    </row>
    <row r="34" spans="1:10" s="61" customFormat="1" ht="15.75" outlineLevel="1">
      <c r="A34" s="66"/>
      <c r="B34" s="67">
        <v>1</v>
      </c>
      <c r="C34" s="75"/>
      <c r="D34" s="617"/>
      <c r="E34" s="618"/>
      <c r="F34" s="619"/>
      <c r="G34" s="620"/>
      <c r="H34" s="621">
        <v>11</v>
      </c>
      <c r="I34" s="622"/>
      <c r="J34" s="82">
        <f>D34*F34*H34</f>
        <v>0</v>
      </c>
    </row>
    <row r="35" spans="1:10" s="61" customFormat="1" ht="15.75" outlineLevel="1">
      <c r="A35" s="66"/>
      <c r="B35" s="67"/>
      <c r="C35" s="75"/>
      <c r="D35" s="617"/>
      <c r="E35" s="618"/>
      <c r="F35" s="619"/>
      <c r="G35" s="620"/>
      <c r="H35" s="621"/>
      <c r="I35" s="622"/>
      <c r="J35" s="82"/>
    </row>
    <row r="36" spans="1:10" s="61" customFormat="1" ht="15.75" outlineLevel="1">
      <c r="A36" s="83" t="s">
        <v>311</v>
      </c>
      <c r="B36" s="84"/>
      <c r="C36" s="610" t="s">
        <v>311</v>
      </c>
      <c r="D36" s="610"/>
      <c r="E36" s="610"/>
      <c r="F36" s="610"/>
      <c r="G36" s="610"/>
      <c r="H36" s="610"/>
      <c r="I36" s="611"/>
      <c r="J36" s="76">
        <f>J34</f>
        <v>0</v>
      </c>
    </row>
    <row r="37" spans="1:10" s="61" customFormat="1" ht="33" customHeight="1">
      <c r="A37" s="586" t="s">
        <v>520</v>
      </c>
      <c r="B37" s="587"/>
      <c r="C37" s="587"/>
      <c r="D37" s="587"/>
      <c r="E37" s="587"/>
      <c r="F37" s="587"/>
      <c r="G37" s="587"/>
      <c r="H37" s="587"/>
      <c r="I37" s="587"/>
      <c r="J37" s="587"/>
    </row>
    <row r="38" spans="1:10" ht="54">
      <c r="A38" s="77"/>
      <c r="B38" s="85" t="s">
        <v>295</v>
      </c>
      <c r="C38" s="588" t="s">
        <v>312</v>
      </c>
      <c r="D38" s="589"/>
      <c r="E38" s="589"/>
      <c r="F38" s="590"/>
      <c r="G38" s="86" t="s">
        <v>313</v>
      </c>
      <c r="H38" s="588" t="s">
        <v>314</v>
      </c>
      <c r="I38" s="590"/>
      <c r="J38" s="63" t="s">
        <v>315</v>
      </c>
    </row>
    <row r="39" spans="1:10" ht="12.75">
      <c r="A39" s="87"/>
      <c r="B39" s="88">
        <v>1</v>
      </c>
      <c r="C39" s="594">
        <v>2</v>
      </c>
      <c r="D39" s="595"/>
      <c r="E39" s="595"/>
      <c r="F39" s="596"/>
      <c r="G39" s="89">
        <v>3</v>
      </c>
      <c r="H39" s="594">
        <v>4</v>
      </c>
      <c r="I39" s="596"/>
      <c r="J39" s="80" t="s">
        <v>316</v>
      </c>
    </row>
    <row r="40" spans="1:10" s="95" customFormat="1" ht="15" customHeight="1" outlineLevel="1">
      <c r="A40" s="90"/>
      <c r="B40" s="91">
        <v>1</v>
      </c>
      <c r="C40" s="597" t="s">
        <v>317</v>
      </c>
      <c r="D40" s="598"/>
      <c r="E40" s="598"/>
      <c r="F40" s="599"/>
      <c r="G40" s="92" t="s">
        <v>318</v>
      </c>
      <c r="H40" s="600" t="s">
        <v>318</v>
      </c>
      <c r="I40" s="601"/>
      <c r="J40" s="94">
        <f>J41+J42</f>
        <v>6600</v>
      </c>
    </row>
    <row r="41" spans="1:10" s="61" customFormat="1" ht="30" customHeight="1" outlineLevel="1">
      <c r="A41" s="66"/>
      <c r="B41" s="67" t="s">
        <v>319</v>
      </c>
      <c r="C41" s="602" t="s">
        <v>320</v>
      </c>
      <c r="D41" s="603"/>
      <c r="E41" s="603"/>
      <c r="F41" s="604"/>
      <c r="G41" s="96">
        <v>30000</v>
      </c>
      <c r="H41" s="605">
        <v>22</v>
      </c>
      <c r="I41" s="606"/>
      <c r="J41" s="74">
        <f>H41*G41/100</f>
        <v>6600</v>
      </c>
    </row>
    <row r="42" spans="1:10" s="61" customFormat="1" ht="15.75" outlineLevel="1">
      <c r="A42" s="66"/>
      <c r="B42" s="67" t="s">
        <v>321</v>
      </c>
      <c r="C42" s="602" t="s">
        <v>322</v>
      </c>
      <c r="D42" s="603"/>
      <c r="E42" s="603"/>
      <c r="F42" s="604"/>
      <c r="G42" s="96"/>
      <c r="H42" s="605">
        <v>10</v>
      </c>
      <c r="I42" s="606"/>
      <c r="J42" s="74">
        <f>D42*G42/100</f>
        <v>0</v>
      </c>
    </row>
    <row r="43" spans="1:10" s="95" customFormat="1" ht="15" customHeight="1" outlineLevel="1">
      <c r="A43" s="90"/>
      <c r="B43" s="91">
        <v>2</v>
      </c>
      <c r="C43" s="597" t="s">
        <v>323</v>
      </c>
      <c r="D43" s="598"/>
      <c r="E43" s="598"/>
      <c r="F43" s="599"/>
      <c r="G43" s="92" t="s">
        <v>318</v>
      </c>
      <c r="H43" s="600" t="s">
        <v>318</v>
      </c>
      <c r="I43" s="601"/>
      <c r="J43" s="94">
        <f>J44+J45+J46+J47</f>
        <v>8700</v>
      </c>
    </row>
    <row r="44" spans="1:10" s="61" customFormat="1" ht="48" customHeight="1" outlineLevel="1">
      <c r="A44" s="66"/>
      <c r="B44" s="67" t="s">
        <v>324</v>
      </c>
      <c r="C44" s="602" t="s">
        <v>325</v>
      </c>
      <c r="D44" s="603"/>
      <c r="E44" s="603"/>
      <c r="F44" s="604"/>
      <c r="G44" s="96">
        <v>300000</v>
      </c>
      <c r="H44" s="605">
        <v>2.9</v>
      </c>
      <c r="I44" s="606"/>
      <c r="J44" s="74">
        <f>H44*G44/100</f>
        <v>8700</v>
      </c>
    </row>
    <row r="45" spans="1:10" s="61" customFormat="1" ht="15" customHeight="1" outlineLevel="1">
      <c r="A45" s="66"/>
      <c r="B45" s="67" t="s">
        <v>326</v>
      </c>
      <c r="C45" s="602" t="s">
        <v>327</v>
      </c>
      <c r="D45" s="603"/>
      <c r="E45" s="603"/>
      <c r="F45" s="604"/>
      <c r="G45" s="96"/>
      <c r="H45" s="605">
        <v>0</v>
      </c>
      <c r="I45" s="606"/>
      <c r="J45" s="74">
        <f>D45*G45/100</f>
        <v>0</v>
      </c>
    </row>
    <row r="46" spans="1:10" s="61" customFormat="1" ht="15" customHeight="1" outlineLevel="1">
      <c r="A46" s="66"/>
      <c r="B46" s="67" t="s">
        <v>328</v>
      </c>
      <c r="C46" s="602" t="s">
        <v>329</v>
      </c>
      <c r="D46" s="603"/>
      <c r="E46" s="603"/>
      <c r="F46" s="604"/>
      <c r="G46" s="96"/>
      <c r="H46" s="605">
        <v>0.2</v>
      </c>
      <c r="I46" s="606"/>
      <c r="J46" s="74">
        <f>H46*G46/100</f>
        <v>0</v>
      </c>
    </row>
    <row r="47" spans="1:10" s="61" customFormat="1" ht="15" customHeight="1" outlineLevel="1">
      <c r="A47" s="66"/>
      <c r="B47" s="67" t="s">
        <v>330</v>
      </c>
      <c r="C47" s="602" t="s">
        <v>331</v>
      </c>
      <c r="D47" s="603"/>
      <c r="E47" s="603"/>
      <c r="F47" s="604"/>
      <c r="G47" s="96"/>
      <c r="H47" s="605"/>
      <c r="I47" s="606"/>
      <c r="J47" s="74">
        <f>D47*H47/100</f>
        <v>0</v>
      </c>
    </row>
    <row r="48" spans="1:10" s="95" customFormat="1" ht="30" customHeight="1" outlineLevel="1">
      <c r="A48" s="90"/>
      <c r="B48" s="91">
        <v>3</v>
      </c>
      <c r="C48" s="597" t="s">
        <v>332</v>
      </c>
      <c r="D48" s="598"/>
      <c r="E48" s="598"/>
      <c r="F48" s="599"/>
      <c r="G48" s="93">
        <v>300000</v>
      </c>
      <c r="H48" s="607">
        <v>5.1</v>
      </c>
      <c r="I48" s="608"/>
      <c r="J48" s="94">
        <f>H48*G48/100</f>
        <v>15300</v>
      </c>
    </row>
    <row r="49" spans="1:10" s="61" customFormat="1" ht="15.75" outlineLevel="1">
      <c r="A49" s="609" t="s">
        <v>311</v>
      </c>
      <c r="B49" s="610"/>
      <c r="C49" s="610"/>
      <c r="D49" s="610"/>
      <c r="E49" s="610"/>
      <c r="F49" s="610"/>
      <c r="G49" s="610"/>
      <c r="H49" s="610"/>
      <c r="I49" s="611"/>
      <c r="J49" s="76">
        <v>100000</v>
      </c>
    </row>
    <row r="50" spans="1:10" s="61" customFormat="1" ht="24" customHeight="1">
      <c r="A50" s="586" t="s">
        <v>460</v>
      </c>
      <c r="B50" s="587"/>
      <c r="C50" s="587"/>
      <c r="D50" s="587"/>
      <c r="E50" s="587"/>
      <c r="F50" s="587"/>
      <c r="G50" s="587"/>
      <c r="H50" s="587"/>
      <c r="I50" s="587"/>
      <c r="J50" s="587"/>
    </row>
    <row r="51" spans="1:10" ht="27">
      <c r="A51" s="77"/>
      <c r="B51" s="97" t="s">
        <v>295</v>
      </c>
      <c r="C51" s="63" t="s">
        <v>334</v>
      </c>
      <c r="D51" s="629" t="s">
        <v>335</v>
      </c>
      <c r="E51" s="629"/>
      <c r="F51" s="63" t="s">
        <v>336</v>
      </c>
      <c r="G51" s="63" t="s">
        <v>337</v>
      </c>
      <c r="H51" s="629" t="s">
        <v>338</v>
      </c>
      <c r="I51" s="629"/>
      <c r="J51" s="63" t="s">
        <v>339</v>
      </c>
    </row>
    <row r="52" spans="1:10" s="99" customFormat="1" ht="12.75">
      <c r="A52" s="98"/>
      <c r="B52" s="80">
        <v>1</v>
      </c>
      <c r="C52" s="80">
        <v>2</v>
      </c>
      <c r="D52" s="594">
        <v>3</v>
      </c>
      <c r="E52" s="596"/>
      <c r="F52" s="80">
        <v>4</v>
      </c>
      <c r="G52" s="80">
        <v>5</v>
      </c>
      <c r="H52" s="594">
        <v>6</v>
      </c>
      <c r="I52" s="596"/>
      <c r="J52" s="80" t="s">
        <v>340</v>
      </c>
    </row>
    <row r="53" spans="1:10" s="61" customFormat="1" ht="15.75" outlineLevel="1">
      <c r="A53" s="66"/>
      <c r="B53" s="67">
        <v>1</v>
      </c>
      <c r="C53" s="66" t="s">
        <v>364</v>
      </c>
      <c r="D53" s="75" t="s">
        <v>342</v>
      </c>
      <c r="E53" s="100"/>
      <c r="F53" s="81"/>
      <c r="G53" s="101"/>
      <c r="H53" s="617">
        <v>12</v>
      </c>
      <c r="I53" s="618"/>
      <c r="J53" s="74">
        <f aca="true" t="shared" si="1" ref="J53:J58">F53*G53*H53</f>
        <v>0</v>
      </c>
    </row>
    <row r="54" spans="1:10" s="61" customFormat="1" ht="30" customHeight="1" outlineLevel="1">
      <c r="A54" s="66"/>
      <c r="B54" s="67">
        <v>2</v>
      </c>
      <c r="C54" s="66" t="s">
        <v>365</v>
      </c>
      <c r="D54" s="678" t="s">
        <v>366</v>
      </c>
      <c r="E54" s="679"/>
      <c r="F54" s="81"/>
      <c r="G54" s="101"/>
      <c r="H54" s="617">
        <v>12</v>
      </c>
      <c r="I54" s="618"/>
      <c r="J54" s="74">
        <f t="shared" si="1"/>
        <v>0</v>
      </c>
    </row>
    <row r="55" spans="1:10" s="61" customFormat="1" ht="15.75" outlineLevel="1">
      <c r="A55" s="114"/>
      <c r="B55" s="102">
        <v>3</v>
      </c>
      <c r="C55" s="66" t="s">
        <v>367</v>
      </c>
      <c r="D55" s="75" t="s">
        <v>368</v>
      </c>
      <c r="E55" s="100"/>
      <c r="F55" s="81"/>
      <c r="G55" s="101"/>
      <c r="H55" s="617">
        <v>12</v>
      </c>
      <c r="I55" s="618"/>
      <c r="J55" s="74">
        <f t="shared" si="1"/>
        <v>0</v>
      </c>
    </row>
    <row r="56" spans="1:10" s="61" customFormat="1" ht="15.75" outlineLevel="1">
      <c r="A56" s="114"/>
      <c r="B56" s="102">
        <v>4</v>
      </c>
      <c r="C56" s="66" t="s">
        <v>369</v>
      </c>
      <c r="D56" s="75" t="s">
        <v>368</v>
      </c>
      <c r="E56" s="100"/>
      <c r="F56" s="81"/>
      <c r="G56" s="101"/>
      <c r="H56" s="617">
        <v>12</v>
      </c>
      <c r="I56" s="618"/>
      <c r="J56" s="74">
        <f t="shared" si="1"/>
        <v>0</v>
      </c>
    </row>
    <row r="57" spans="1:10" s="61" customFormat="1" ht="15.75" outlineLevel="1">
      <c r="A57" s="114"/>
      <c r="B57" s="102">
        <v>5</v>
      </c>
      <c r="C57" s="66" t="s">
        <v>341</v>
      </c>
      <c r="D57" s="75" t="s">
        <v>370</v>
      </c>
      <c r="E57" s="100"/>
      <c r="F57" s="81"/>
      <c r="G57" s="101"/>
      <c r="H57" s="617">
        <v>12</v>
      </c>
      <c r="I57" s="618"/>
      <c r="J57" s="74">
        <f t="shared" si="1"/>
        <v>0</v>
      </c>
    </row>
    <row r="58" spans="1:10" s="61" customFormat="1" ht="15.75" outlineLevel="1">
      <c r="A58" s="114"/>
      <c r="B58" s="102">
        <v>6</v>
      </c>
      <c r="C58" s="66" t="s">
        <v>371</v>
      </c>
      <c r="D58" s="643" t="s">
        <v>372</v>
      </c>
      <c r="E58" s="644"/>
      <c r="F58" s="81"/>
      <c r="G58" s="101"/>
      <c r="H58" s="617">
        <v>12</v>
      </c>
      <c r="I58" s="618"/>
      <c r="J58" s="74">
        <f t="shared" si="1"/>
        <v>0</v>
      </c>
    </row>
    <row r="59" spans="1:10" s="61" customFormat="1" ht="15.75" outlineLevel="1">
      <c r="A59" s="609" t="s">
        <v>311</v>
      </c>
      <c r="B59" s="610"/>
      <c r="C59" s="610"/>
      <c r="D59" s="610"/>
      <c r="E59" s="610"/>
      <c r="F59" s="610"/>
      <c r="G59" s="610"/>
      <c r="H59" s="610"/>
      <c r="I59" s="611"/>
      <c r="J59" s="103">
        <f>SUM(J53:J58)</f>
        <v>0</v>
      </c>
    </row>
    <row r="60" spans="1:10" s="61" customFormat="1" ht="21.75" customHeight="1">
      <c r="A60" s="586" t="s">
        <v>461</v>
      </c>
      <c r="B60" s="587"/>
      <c r="C60" s="587"/>
      <c r="D60" s="587"/>
      <c r="E60" s="587"/>
      <c r="F60" s="587"/>
      <c r="G60" s="587"/>
      <c r="H60" s="587"/>
      <c r="I60" s="587"/>
      <c r="J60" s="587"/>
    </row>
    <row r="61" spans="1:10" s="61" customFormat="1" ht="31.5" outlineLevel="1">
      <c r="A61" s="66"/>
      <c r="B61" s="67">
        <v>1</v>
      </c>
      <c r="C61" s="66" t="s">
        <v>374</v>
      </c>
      <c r="D61" s="643" t="s">
        <v>375</v>
      </c>
      <c r="E61" s="644"/>
      <c r="F61" s="68"/>
      <c r="G61" s="104"/>
      <c r="H61" s="627">
        <v>12</v>
      </c>
      <c r="I61" s="628"/>
      <c r="J61" s="74">
        <f>F61*G61*H61</f>
        <v>0</v>
      </c>
    </row>
    <row r="62" spans="1:10" s="61" customFormat="1" ht="15.75" outlineLevel="1">
      <c r="A62" s="609" t="s">
        <v>311</v>
      </c>
      <c r="B62" s="610"/>
      <c r="C62" s="610"/>
      <c r="D62" s="610"/>
      <c r="E62" s="610"/>
      <c r="F62" s="610"/>
      <c r="G62" s="610"/>
      <c r="H62" s="610"/>
      <c r="I62" s="611"/>
      <c r="J62" s="76">
        <f>SUM(J61:J61)</f>
        <v>0</v>
      </c>
    </row>
    <row r="63" spans="1:10" s="61" customFormat="1" ht="22.5" customHeight="1">
      <c r="A63" s="586" t="s">
        <v>462</v>
      </c>
      <c r="B63" s="587"/>
      <c r="C63" s="587"/>
      <c r="D63" s="587"/>
      <c r="E63" s="587"/>
      <c r="F63" s="587"/>
      <c r="G63" s="587"/>
      <c r="H63" s="587"/>
      <c r="I63" s="587"/>
      <c r="J63" s="587"/>
    </row>
    <row r="64" spans="1:10" s="61" customFormat="1" ht="15.75" outlineLevel="1">
      <c r="A64" s="66"/>
      <c r="B64" s="67">
        <v>1</v>
      </c>
      <c r="C64" s="75" t="s">
        <v>377</v>
      </c>
      <c r="D64" s="643" t="s">
        <v>378</v>
      </c>
      <c r="E64" s="644"/>
      <c r="F64" s="69"/>
      <c r="G64" s="101"/>
      <c r="H64" s="617">
        <v>12</v>
      </c>
      <c r="I64" s="618"/>
      <c r="J64" s="74">
        <f>F64*G64*H64</f>
        <v>0</v>
      </c>
    </row>
    <row r="65" spans="1:10" s="61" customFormat="1" ht="15.75" outlineLevel="1">
      <c r="A65" s="66"/>
      <c r="B65" s="67">
        <v>2</v>
      </c>
      <c r="C65" s="75" t="s">
        <v>379</v>
      </c>
      <c r="D65" s="643" t="s">
        <v>380</v>
      </c>
      <c r="E65" s="644"/>
      <c r="F65" s="69"/>
      <c r="G65" s="101"/>
      <c r="H65" s="617">
        <v>12</v>
      </c>
      <c r="I65" s="618"/>
      <c r="J65" s="74">
        <f>F65*G65*H65</f>
        <v>0</v>
      </c>
    </row>
    <row r="66" spans="1:10" s="61" customFormat="1" ht="15.75" outlineLevel="1">
      <c r="A66" s="66"/>
      <c r="B66" s="67">
        <v>3</v>
      </c>
      <c r="C66" s="75" t="s">
        <v>381</v>
      </c>
      <c r="D66" s="643" t="s">
        <v>382</v>
      </c>
      <c r="E66" s="644"/>
      <c r="F66" s="69"/>
      <c r="G66" s="101"/>
      <c r="H66" s="617">
        <v>12</v>
      </c>
      <c r="I66" s="618"/>
      <c r="J66" s="74">
        <f>F66*G66*H66</f>
        <v>0</v>
      </c>
    </row>
    <row r="67" spans="1:10" s="61" customFormat="1" ht="15.75" outlineLevel="1">
      <c r="A67" s="66"/>
      <c r="B67" s="67">
        <v>4</v>
      </c>
      <c r="C67" s="75" t="s">
        <v>383</v>
      </c>
      <c r="D67" s="643" t="s">
        <v>382</v>
      </c>
      <c r="E67" s="644"/>
      <c r="F67" s="69"/>
      <c r="G67" s="101"/>
      <c r="H67" s="617">
        <v>12</v>
      </c>
      <c r="I67" s="618"/>
      <c r="J67" s="74">
        <f>F67*G67*H67</f>
        <v>0</v>
      </c>
    </row>
    <row r="68" spans="1:10" s="61" customFormat="1" ht="15.75" outlineLevel="1">
      <c r="A68" s="66"/>
      <c r="B68" s="67">
        <v>5</v>
      </c>
      <c r="C68" s="75" t="s">
        <v>384</v>
      </c>
      <c r="D68" s="643" t="s">
        <v>382</v>
      </c>
      <c r="E68" s="644"/>
      <c r="F68" s="69"/>
      <c r="G68" s="101"/>
      <c r="H68" s="617">
        <v>12</v>
      </c>
      <c r="I68" s="618"/>
      <c r="J68" s="74">
        <f>F68*G68*H68</f>
        <v>0</v>
      </c>
    </row>
    <row r="69" spans="1:10" s="61" customFormat="1" ht="15.75" outlineLevel="1">
      <c r="A69" s="609" t="s">
        <v>311</v>
      </c>
      <c r="B69" s="610"/>
      <c r="C69" s="610"/>
      <c r="D69" s="610"/>
      <c r="E69" s="610"/>
      <c r="F69" s="610"/>
      <c r="G69" s="610"/>
      <c r="H69" s="610"/>
      <c r="I69" s="611"/>
      <c r="J69" s="76">
        <f>SUM(J64:J68)</f>
        <v>0</v>
      </c>
    </row>
    <row r="70" spans="1:10" s="61" customFormat="1" ht="27.75" customHeight="1">
      <c r="A70" s="586" t="s">
        <v>521</v>
      </c>
      <c r="B70" s="587"/>
      <c r="C70" s="587"/>
      <c r="D70" s="587"/>
      <c r="E70" s="587"/>
      <c r="F70" s="587"/>
      <c r="G70" s="587"/>
      <c r="H70" s="587"/>
      <c r="I70" s="587"/>
      <c r="J70" s="587"/>
    </row>
    <row r="71" spans="1:10" ht="27">
      <c r="A71" s="77"/>
      <c r="B71" s="97" t="s">
        <v>295</v>
      </c>
      <c r="C71" s="63" t="s">
        <v>334</v>
      </c>
      <c r="D71" s="629" t="s">
        <v>335</v>
      </c>
      <c r="E71" s="629"/>
      <c r="F71" s="63" t="s">
        <v>336</v>
      </c>
      <c r="G71" s="63" t="s">
        <v>337</v>
      </c>
      <c r="H71" s="629" t="s">
        <v>338</v>
      </c>
      <c r="I71" s="629"/>
      <c r="J71" s="63" t="s">
        <v>339</v>
      </c>
    </row>
    <row r="72" spans="1:10" s="99" customFormat="1" ht="12.75">
      <c r="A72" s="98"/>
      <c r="B72" s="80">
        <v>1</v>
      </c>
      <c r="C72" s="80">
        <v>2</v>
      </c>
      <c r="D72" s="594">
        <v>3</v>
      </c>
      <c r="E72" s="596"/>
      <c r="F72" s="80">
        <v>4</v>
      </c>
      <c r="G72" s="80">
        <v>5</v>
      </c>
      <c r="H72" s="594">
        <v>6</v>
      </c>
      <c r="I72" s="596"/>
      <c r="J72" s="80" t="s">
        <v>340</v>
      </c>
    </row>
    <row r="73" spans="1:10" s="95" customFormat="1" ht="31.5" outlineLevel="2">
      <c r="A73" s="90"/>
      <c r="B73" s="91" t="s">
        <v>385</v>
      </c>
      <c r="C73" s="90" t="s">
        <v>386</v>
      </c>
      <c r="D73" s="674" t="s">
        <v>318</v>
      </c>
      <c r="E73" s="675"/>
      <c r="F73" s="106" t="s">
        <v>318</v>
      </c>
      <c r="G73" s="106" t="s">
        <v>318</v>
      </c>
      <c r="H73" s="676" t="s">
        <v>318</v>
      </c>
      <c r="I73" s="677"/>
      <c r="J73" s="94"/>
    </row>
    <row r="74" spans="1:10" s="61" customFormat="1" ht="15.75" outlineLevel="2">
      <c r="A74" s="66"/>
      <c r="B74" s="107" t="s">
        <v>319</v>
      </c>
      <c r="C74" s="66"/>
      <c r="D74" s="602"/>
      <c r="E74" s="604"/>
      <c r="F74" s="105"/>
      <c r="G74" s="101"/>
      <c r="H74" s="627"/>
      <c r="I74" s="628"/>
      <c r="J74" s="74">
        <v>60000</v>
      </c>
    </row>
    <row r="75" spans="1:10" s="61" customFormat="1" ht="15.75" outlineLevel="2">
      <c r="A75" s="66"/>
      <c r="B75" s="67" t="s">
        <v>321</v>
      </c>
      <c r="C75" s="66"/>
      <c r="D75" s="602"/>
      <c r="E75" s="604"/>
      <c r="F75" s="105"/>
      <c r="G75" s="101"/>
      <c r="H75" s="627"/>
      <c r="I75" s="628"/>
      <c r="J75" s="74">
        <f>F75*G75*H75</f>
        <v>0</v>
      </c>
    </row>
    <row r="76" spans="1:10" s="61" customFormat="1" ht="15.75" outlineLevel="2">
      <c r="A76" s="66"/>
      <c r="B76" s="107" t="s">
        <v>391</v>
      </c>
      <c r="C76" s="66"/>
      <c r="D76" s="602"/>
      <c r="E76" s="604"/>
      <c r="F76" s="105"/>
      <c r="G76" s="101"/>
      <c r="H76" s="627"/>
      <c r="I76" s="628"/>
      <c r="J76" s="74">
        <f>F76*G76*H76</f>
        <v>0</v>
      </c>
    </row>
    <row r="77" spans="1:10" s="61" customFormat="1" ht="15.75" outlineLevel="2">
      <c r="A77" s="66"/>
      <c r="B77" s="67" t="s">
        <v>393</v>
      </c>
      <c r="C77" s="66"/>
      <c r="D77" s="602"/>
      <c r="E77" s="604"/>
      <c r="F77" s="105"/>
      <c r="G77" s="101"/>
      <c r="H77" s="627"/>
      <c r="I77" s="628"/>
      <c r="J77" s="74">
        <f>F77*G77*H77</f>
        <v>0</v>
      </c>
    </row>
    <row r="78" spans="1:10" s="61" customFormat="1" ht="15.75" outlineLevel="2">
      <c r="A78" s="66"/>
      <c r="B78" s="67" t="s">
        <v>395</v>
      </c>
      <c r="C78" s="66"/>
      <c r="D78" s="602"/>
      <c r="E78" s="604"/>
      <c r="F78" s="105"/>
      <c r="G78" s="101"/>
      <c r="H78" s="627"/>
      <c r="I78" s="628"/>
      <c r="J78" s="74"/>
    </row>
    <row r="79" spans="1:10" s="61" customFormat="1" ht="15.75" outlineLevel="2">
      <c r="A79" s="66"/>
      <c r="B79" s="67" t="s">
        <v>410</v>
      </c>
      <c r="C79" s="66"/>
      <c r="D79" s="602"/>
      <c r="E79" s="604"/>
      <c r="F79" s="105"/>
      <c r="G79" s="101"/>
      <c r="H79" s="627"/>
      <c r="I79" s="628"/>
      <c r="J79" s="74">
        <f>F79*G79*H79</f>
        <v>0</v>
      </c>
    </row>
    <row r="80" spans="1:10" s="95" customFormat="1" ht="31.5" outlineLevel="2">
      <c r="A80" s="90"/>
      <c r="B80" s="91" t="s">
        <v>411</v>
      </c>
      <c r="C80" s="90" t="s">
        <v>412</v>
      </c>
      <c r="D80" s="674" t="s">
        <v>318</v>
      </c>
      <c r="E80" s="675"/>
      <c r="F80" s="106" t="s">
        <v>318</v>
      </c>
      <c r="G80" s="106" t="s">
        <v>318</v>
      </c>
      <c r="H80" s="676" t="s">
        <v>318</v>
      </c>
      <c r="I80" s="677"/>
      <c r="J80" s="94"/>
    </row>
    <row r="81" spans="1:10" s="61" customFormat="1" ht="15.75" outlineLevel="2">
      <c r="A81" s="66"/>
      <c r="B81" s="67" t="s">
        <v>324</v>
      </c>
      <c r="C81" s="66"/>
      <c r="D81" s="602"/>
      <c r="E81" s="604"/>
      <c r="F81" s="105"/>
      <c r="G81" s="101"/>
      <c r="H81" s="627"/>
      <c r="I81" s="628"/>
      <c r="J81" s="74">
        <f aca="true" t="shared" si="2" ref="J81:J86">G81*H81*I81</f>
        <v>0</v>
      </c>
    </row>
    <row r="82" spans="1:10" s="61" customFormat="1" ht="15.75" outlineLevel="2">
      <c r="A82" s="66"/>
      <c r="B82" s="67" t="s">
        <v>326</v>
      </c>
      <c r="C82" s="66"/>
      <c r="D82" s="602"/>
      <c r="E82" s="604"/>
      <c r="F82" s="105"/>
      <c r="G82" s="101"/>
      <c r="H82" s="627"/>
      <c r="I82" s="628"/>
      <c r="J82" s="74">
        <f t="shared" si="2"/>
        <v>0</v>
      </c>
    </row>
    <row r="83" spans="1:10" s="61" customFormat="1" ht="15.75" outlineLevel="2">
      <c r="A83" s="66"/>
      <c r="B83" s="67" t="s">
        <v>328</v>
      </c>
      <c r="C83" s="66"/>
      <c r="D83" s="602"/>
      <c r="E83" s="604"/>
      <c r="F83" s="105"/>
      <c r="G83" s="101"/>
      <c r="H83" s="627"/>
      <c r="I83" s="628"/>
      <c r="J83" s="74">
        <f t="shared" si="2"/>
        <v>0</v>
      </c>
    </row>
    <row r="84" spans="1:10" s="61" customFormat="1" ht="15.75" outlineLevel="2">
      <c r="A84" s="66"/>
      <c r="B84" s="67" t="s">
        <v>330</v>
      </c>
      <c r="C84" s="66"/>
      <c r="D84" s="602"/>
      <c r="E84" s="604"/>
      <c r="F84" s="105"/>
      <c r="G84" s="101"/>
      <c r="H84" s="627"/>
      <c r="I84" s="628"/>
      <c r="J84" s="74">
        <f t="shared" si="2"/>
        <v>0</v>
      </c>
    </row>
    <row r="85" spans="1:10" s="61" customFormat="1" ht="15.75" outlineLevel="2">
      <c r="A85" s="66"/>
      <c r="B85" s="67" t="s">
        <v>419</v>
      </c>
      <c r="C85" s="66"/>
      <c r="D85" s="602"/>
      <c r="E85" s="604"/>
      <c r="F85" s="105"/>
      <c r="G85" s="101"/>
      <c r="H85" s="627"/>
      <c r="I85" s="628"/>
      <c r="J85" s="74">
        <f t="shared" si="2"/>
        <v>0</v>
      </c>
    </row>
    <row r="86" spans="1:10" s="61" customFormat="1" ht="15.75" outlineLevel="2">
      <c r="A86" s="66"/>
      <c r="B86" s="67" t="s">
        <v>421</v>
      </c>
      <c r="C86" s="66"/>
      <c r="D86" s="602"/>
      <c r="E86" s="604"/>
      <c r="F86" s="105"/>
      <c r="G86" s="101"/>
      <c r="H86" s="627"/>
      <c r="I86" s="628"/>
      <c r="J86" s="74">
        <f t="shared" si="2"/>
        <v>0</v>
      </c>
    </row>
    <row r="87" spans="1:10" s="61" customFormat="1" ht="15.75" outlineLevel="2">
      <c r="A87" s="609" t="s">
        <v>311</v>
      </c>
      <c r="B87" s="610"/>
      <c r="C87" s="610"/>
      <c r="D87" s="610"/>
      <c r="E87" s="610"/>
      <c r="F87" s="610"/>
      <c r="G87" s="610"/>
      <c r="H87" s="610"/>
      <c r="I87" s="611"/>
      <c r="J87" s="103">
        <f>SUM(J74:J86)</f>
        <v>60000</v>
      </c>
    </row>
    <row r="88" spans="1:10" s="61" customFormat="1" ht="24" customHeight="1">
      <c r="A88" s="586" t="s">
        <v>522</v>
      </c>
      <c r="B88" s="587"/>
      <c r="C88" s="587"/>
      <c r="D88" s="587"/>
      <c r="E88" s="587"/>
      <c r="F88" s="587"/>
      <c r="G88" s="587"/>
      <c r="H88" s="587"/>
      <c r="I88" s="587"/>
      <c r="J88" s="587"/>
    </row>
    <row r="89" spans="1:10" ht="27">
      <c r="A89" s="77"/>
      <c r="B89" s="97" t="s">
        <v>295</v>
      </c>
      <c r="C89" s="63" t="s">
        <v>334</v>
      </c>
      <c r="D89" s="629" t="s">
        <v>335</v>
      </c>
      <c r="E89" s="629"/>
      <c r="F89" s="63" t="s">
        <v>336</v>
      </c>
      <c r="G89" s="63" t="s">
        <v>337</v>
      </c>
      <c r="H89" s="629" t="s">
        <v>338</v>
      </c>
      <c r="I89" s="629"/>
      <c r="J89" s="63" t="s">
        <v>339</v>
      </c>
    </row>
    <row r="90" spans="1:10" s="99" customFormat="1" ht="12.75">
      <c r="A90" s="98"/>
      <c r="B90" s="80">
        <v>1</v>
      </c>
      <c r="C90" s="80">
        <v>2</v>
      </c>
      <c r="D90" s="594">
        <v>3</v>
      </c>
      <c r="E90" s="596"/>
      <c r="F90" s="80">
        <v>4</v>
      </c>
      <c r="G90" s="80">
        <v>5</v>
      </c>
      <c r="H90" s="594">
        <v>6</v>
      </c>
      <c r="I90" s="596"/>
      <c r="J90" s="80" t="s">
        <v>340</v>
      </c>
    </row>
    <row r="91" spans="1:10" s="61" customFormat="1" ht="15.75" outlineLevel="2">
      <c r="A91" s="66"/>
      <c r="B91" s="67">
        <v>1</v>
      </c>
      <c r="C91" s="66"/>
      <c r="D91" s="602"/>
      <c r="E91" s="604"/>
      <c r="F91" s="70"/>
      <c r="G91" s="101"/>
      <c r="H91" s="627">
        <v>12</v>
      </c>
      <c r="I91" s="628"/>
      <c r="J91" s="74">
        <f aca="true" t="shared" si="3" ref="J91:J96">F91*G91*H91</f>
        <v>0</v>
      </c>
    </row>
    <row r="92" spans="1:10" s="61" customFormat="1" ht="15.75" outlineLevel="2">
      <c r="A92" s="66"/>
      <c r="B92" s="67">
        <v>2</v>
      </c>
      <c r="C92" s="66"/>
      <c r="D92" s="602"/>
      <c r="E92" s="604"/>
      <c r="F92" s="70"/>
      <c r="G92" s="101"/>
      <c r="H92" s="627"/>
      <c r="I92" s="628"/>
      <c r="J92" s="74">
        <f t="shared" si="3"/>
        <v>0</v>
      </c>
    </row>
    <row r="93" spans="1:10" s="61" customFormat="1" ht="15.75" outlineLevel="2">
      <c r="A93" s="66"/>
      <c r="B93" s="67">
        <v>3</v>
      </c>
      <c r="C93" s="66"/>
      <c r="D93" s="602"/>
      <c r="E93" s="604"/>
      <c r="F93" s="70"/>
      <c r="G93" s="101"/>
      <c r="H93" s="627"/>
      <c r="I93" s="628"/>
      <c r="J93" s="74">
        <f t="shared" si="3"/>
        <v>0</v>
      </c>
    </row>
    <row r="94" spans="1:10" s="61" customFormat="1" ht="15.75" outlineLevel="2">
      <c r="A94" s="66"/>
      <c r="B94" s="67">
        <v>4</v>
      </c>
      <c r="C94" s="66"/>
      <c r="D94" s="602"/>
      <c r="E94" s="604"/>
      <c r="F94" s="70"/>
      <c r="G94" s="101"/>
      <c r="H94" s="627"/>
      <c r="I94" s="628"/>
      <c r="J94" s="74">
        <f t="shared" si="3"/>
        <v>0</v>
      </c>
    </row>
    <row r="95" spans="1:10" s="61" customFormat="1" ht="15.75" outlineLevel="2">
      <c r="A95" s="66"/>
      <c r="B95" s="67">
        <v>5</v>
      </c>
      <c r="C95" s="66"/>
      <c r="D95" s="602"/>
      <c r="E95" s="604"/>
      <c r="F95" s="70"/>
      <c r="G95" s="101"/>
      <c r="H95" s="627"/>
      <c r="I95" s="628"/>
      <c r="J95" s="74">
        <f t="shared" si="3"/>
        <v>0</v>
      </c>
    </row>
    <row r="96" spans="1:10" s="61" customFormat="1" ht="16.5" customHeight="1" outlineLevel="2">
      <c r="A96" s="66"/>
      <c r="B96" s="67">
        <v>6</v>
      </c>
      <c r="C96" s="66"/>
      <c r="D96" s="602"/>
      <c r="E96" s="604"/>
      <c r="F96" s="70"/>
      <c r="G96" s="101"/>
      <c r="H96" s="627"/>
      <c r="I96" s="628"/>
      <c r="J96" s="74">
        <f t="shared" si="3"/>
        <v>0</v>
      </c>
    </row>
    <row r="97" spans="1:10" s="61" customFormat="1" ht="15.75" outlineLevel="1">
      <c r="A97" s="609" t="s">
        <v>311</v>
      </c>
      <c r="B97" s="610"/>
      <c r="C97" s="610"/>
      <c r="D97" s="610"/>
      <c r="E97" s="610"/>
      <c r="F97" s="610"/>
      <c r="G97" s="610"/>
      <c r="H97" s="610"/>
      <c r="I97" s="611"/>
      <c r="J97" s="103">
        <f>SUM(J91:J96)</f>
        <v>0</v>
      </c>
    </row>
    <row r="98" spans="1:10" s="61" customFormat="1" ht="32.25" customHeight="1">
      <c r="A98" s="586" t="s">
        <v>523</v>
      </c>
      <c r="B98" s="587"/>
      <c r="C98" s="587"/>
      <c r="D98" s="587"/>
      <c r="E98" s="587"/>
      <c r="F98" s="587"/>
      <c r="G98" s="587"/>
      <c r="H98" s="587"/>
      <c r="I98" s="587"/>
      <c r="J98" s="587"/>
    </row>
    <row r="99" spans="1:10" s="61" customFormat="1" ht="78.75">
      <c r="A99" s="108"/>
      <c r="B99" s="109" t="s">
        <v>295</v>
      </c>
      <c r="C99" s="667" t="s">
        <v>334</v>
      </c>
      <c r="D99" s="668"/>
      <c r="E99" s="668"/>
      <c r="F99" s="669"/>
      <c r="G99" s="110" t="s">
        <v>431</v>
      </c>
      <c r="H99" s="667" t="s">
        <v>314</v>
      </c>
      <c r="I99" s="669"/>
      <c r="J99" s="110" t="s">
        <v>432</v>
      </c>
    </row>
    <row r="100" spans="1:10" s="61" customFormat="1" ht="15.75">
      <c r="A100" s="111"/>
      <c r="B100" s="112">
        <v>1</v>
      </c>
      <c r="C100" s="671">
        <v>2</v>
      </c>
      <c r="D100" s="672"/>
      <c r="E100" s="672"/>
      <c r="F100" s="673"/>
      <c r="G100" s="65">
        <v>3</v>
      </c>
      <c r="H100" s="671">
        <v>4</v>
      </c>
      <c r="I100" s="673"/>
      <c r="J100" s="65" t="s">
        <v>316</v>
      </c>
    </row>
    <row r="101" spans="1:10" s="95" customFormat="1" ht="15.75" outlineLevel="1">
      <c r="A101" s="90"/>
      <c r="B101" s="91">
        <v>1</v>
      </c>
      <c r="C101" s="659"/>
      <c r="D101" s="660"/>
      <c r="E101" s="660"/>
      <c r="F101" s="661"/>
      <c r="G101" s="113" t="s">
        <v>318</v>
      </c>
      <c r="H101" s="600" t="s">
        <v>318</v>
      </c>
      <c r="I101" s="601"/>
      <c r="J101" s="94">
        <f>J102+J103</f>
        <v>0</v>
      </c>
    </row>
    <row r="102" spans="1:10" s="61" customFormat="1" ht="27.75" customHeight="1" outlineLevel="1">
      <c r="A102" s="66"/>
      <c r="B102" s="67" t="s">
        <v>319</v>
      </c>
      <c r="C102" s="663"/>
      <c r="D102" s="664"/>
      <c r="E102" s="664"/>
      <c r="F102" s="665"/>
      <c r="G102" s="115"/>
      <c r="H102" s="605"/>
      <c r="I102" s="606"/>
      <c r="J102" s="74">
        <f>D102*H102/100</f>
        <v>0</v>
      </c>
    </row>
    <row r="103" spans="1:10" s="61" customFormat="1" ht="15.75" outlineLevel="1">
      <c r="A103" s="66"/>
      <c r="B103" s="67" t="s">
        <v>321</v>
      </c>
      <c r="C103" s="663"/>
      <c r="D103" s="664"/>
      <c r="E103" s="664"/>
      <c r="F103" s="665"/>
      <c r="G103" s="115"/>
      <c r="H103" s="605"/>
      <c r="I103" s="606"/>
      <c r="J103" s="74">
        <f>D103*H103/100</f>
        <v>0</v>
      </c>
    </row>
    <row r="104" spans="1:10" s="61" customFormat="1" ht="15.75" outlineLevel="1">
      <c r="A104" s="609" t="s">
        <v>311</v>
      </c>
      <c r="B104" s="610"/>
      <c r="C104" s="610"/>
      <c r="D104" s="610"/>
      <c r="E104" s="610"/>
      <c r="F104" s="610"/>
      <c r="G104" s="610"/>
      <c r="H104" s="610"/>
      <c r="I104" s="611"/>
      <c r="J104" s="76">
        <f>J101</f>
        <v>0</v>
      </c>
    </row>
    <row r="105" spans="1:10" s="61" customFormat="1" ht="22.5" customHeight="1">
      <c r="A105" s="586" t="s">
        <v>524</v>
      </c>
      <c r="B105" s="587"/>
      <c r="C105" s="587"/>
      <c r="D105" s="587"/>
      <c r="E105" s="587"/>
      <c r="F105" s="587"/>
      <c r="G105" s="587"/>
      <c r="H105" s="587"/>
      <c r="I105" s="587"/>
      <c r="J105" s="626"/>
    </row>
    <row r="106" spans="1:10" ht="25.5">
      <c r="A106" s="77"/>
      <c r="B106" s="78" t="s">
        <v>295</v>
      </c>
      <c r="C106" s="63" t="s">
        <v>334</v>
      </c>
      <c r="D106" s="588" t="s">
        <v>335</v>
      </c>
      <c r="E106" s="590"/>
      <c r="F106" s="588" t="s">
        <v>336</v>
      </c>
      <c r="G106" s="590"/>
      <c r="H106" s="588" t="s">
        <v>346</v>
      </c>
      <c r="I106" s="590"/>
      <c r="J106" s="63" t="s">
        <v>339</v>
      </c>
    </row>
    <row r="107" spans="1:10" ht="13.5">
      <c r="A107" s="77"/>
      <c r="B107" s="80">
        <v>1</v>
      </c>
      <c r="C107" s="80">
        <v>2</v>
      </c>
      <c r="D107" s="594">
        <v>3</v>
      </c>
      <c r="E107" s="596"/>
      <c r="F107" s="594">
        <v>4</v>
      </c>
      <c r="G107" s="596"/>
      <c r="H107" s="594">
        <v>5</v>
      </c>
      <c r="I107" s="596"/>
      <c r="J107" s="80" t="s">
        <v>345</v>
      </c>
    </row>
    <row r="108" spans="1:10" s="61" customFormat="1" ht="15.75" outlineLevel="1">
      <c r="A108" s="66"/>
      <c r="B108" s="67">
        <v>1</v>
      </c>
      <c r="C108" s="75" t="s">
        <v>654</v>
      </c>
      <c r="D108" s="617"/>
      <c r="E108" s="618"/>
      <c r="F108" s="619"/>
      <c r="G108" s="620"/>
      <c r="H108" s="621"/>
      <c r="I108" s="622"/>
      <c r="J108" s="82">
        <v>30000</v>
      </c>
    </row>
    <row r="109" spans="1:10" s="61" customFormat="1" ht="15.75" outlineLevel="1">
      <c r="A109" s="66"/>
      <c r="B109" s="67"/>
      <c r="C109" s="75"/>
      <c r="D109" s="617"/>
      <c r="E109" s="618"/>
      <c r="F109" s="619"/>
      <c r="G109" s="620"/>
      <c r="H109" s="621"/>
      <c r="I109" s="622"/>
      <c r="J109" s="82"/>
    </row>
    <row r="110" spans="1:10" s="61" customFormat="1" ht="15.75" outlineLevel="1">
      <c r="A110" s="66"/>
      <c r="B110" s="67"/>
      <c r="C110" s="75"/>
      <c r="D110" s="617"/>
      <c r="E110" s="618"/>
      <c r="F110" s="619"/>
      <c r="G110" s="620"/>
      <c r="H110" s="621"/>
      <c r="I110" s="622"/>
      <c r="J110" s="82">
        <f>F110*H110</f>
        <v>0</v>
      </c>
    </row>
    <row r="111" spans="1:10" s="61" customFormat="1" ht="15.75" outlineLevel="1">
      <c r="A111" s="66"/>
      <c r="B111" s="67"/>
      <c r="C111" s="75"/>
      <c r="D111" s="617"/>
      <c r="E111" s="618"/>
      <c r="F111" s="619"/>
      <c r="G111" s="620"/>
      <c r="H111" s="621"/>
      <c r="I111" s="622"/>
      <c r="J111" s="82">
        <f>F111*H111</f>
        <v>0</v>
      </c>
    </row>
    <row r="112" spans="1:10" s="61" customFormat="1" ht="15.75" outlineLevel="1">
      <c r="A112" s="66"/>
      <c r="B112" s="67"/>
      <c r="C112" s="75"/>
      <c r="D112" s="617"/>
      <c r="E112" s="618"/>
      <c r="F112" s="619"/>
      <c r="G112" s="620"/>
      <c r="H112" s="621"/>
      <c r="I112" s="622"/>
      <c r="J112" s="82">
        <f>F112*H112</f>
        <v>0</v>
      </c>
    </row>
    <row r="113" spans="1:10" s="61" customFormat="1" ht="15.75" outlineLevel="1">
      <c r="A113" s="66"/>
      <c r="B113" s="67"/>
      <c r="C113" s="75"/>
      <c r="D113" s="617"/>
      <c r="E113" s="618"/>
      <c r="F113" s="619"/>
      <c r="G113" s="620"/>
      <c r="H113" s="621"/>
      <c r="I113" s="622"/>
      <c r="J113" s="82">
        <f>F113*H113</f>
        <v>0</v>
      </c>
    </row>
    <row r="114" spans="1:10" s="61" customFormat="1" ht="15.75" outlineLevel="1">
      <c r="A114" s="83" t="s">
        <v>311</v>
      </c>
      <c r="B114" s="84"/>
      <c r="C114" s="610" t="s">
        <v>311</v>
      </c>
      <c r="D114" s="610"/>
      <c r="E114" s="610"/>
      <c r="F114" s="610"/>
      <c r="G114" s="610"/>
      <c r="H114" s="610"/>
      <c r="I114" s="611"/>
      <c r="J114" s="76">
        <f>J108</f>
        <v>30000</v>
      </c>
    </row>
    <row r="115" spans="1:10" s="61" customFormat="1" ht="27" customHeight="1">
      <c r="A115" s="586" t="s">
        <v>525</v>
      </c>
      <c r="B115" s="587"/>
      <c r="C115" s="587"/>
      <c r="D115" s="587"/>
      <c r="E115" s="587"/>
      <c r="F115" s="587"/>
      <c r="G115" s="587"/>
      <c r="H115" s="587"/>
      <c r="I115" s="587"/>
      <c r="J115" s="626"/>
    </row>
    <row r="116" spans="1:10" s="121" customFormat="1" ht="30" customHeight="1">
      <c r="A116" s="118"/>
      <c r="B116" s="119" t="s">
        <v>295</v>
      </c>
      <c r="C116" s="120" t="s">
        <v>334</v>
      </c>
      <c r="D116" s="645" t="s">
        <v>450</v>
      </c>
      <c r="E116" s="646"/>
      <c r="F116" s="645" t="s">
        <v>451</v>
      </c>
      <c r="G116" s="646"/>
      <c r="H116" s="645" t="s">
        <v>346</v>
      </c>
      <c r="I116" s="646"/>
      <c r="J116" s="120" t="s">
        <v>339</v>
      </c>
    </row>
    <row r="117" spans="1:10" s="121" customFormat="1" ht="30">
      <c r="A117" s="118"/>
      <c r="B117" s="122">
        <v>1</v>
      </c>
      <c r="C117" s="122">
        <v>2</v>
      </c>
      <c r="D117" s="647">
        <v>3</v>
      </c>
      <c r="E117" s="648"/>
      <c r="F117" s="647">
        <v>4</v>
      </c>
      <c r="G117" s="648"/>
      <c r="H117" s="647">
        <v>5</v>
      </c>
      <c r="I117" s="648"/>
      <c r="J117" s="122" t="s">
        <v>452</v>
      </c>
    </row>
    <row r="118" spans="1:10" s="61" customFormat="1" ht="15.75" outlineLevel="1">
      <c r="A118" s="66"/>
      <c r="B118" s="67">
        <v>1</v>
      </c>
      <c r="C118" s="75" t="s">
        <v>453</v>
      </c>
      <c r="D118" s="627"/>
      <c r="E118" s="628"/>
      <c r="F118" s="619"/>
      <c r="G118" s="620"/>
      <c r="H118" s="621"/>
      <c r="I118" s="622"/>
      <c r="J118" s="82">
        <f>J120+J123</f>
        <v>0</v>
      </c>
    </row>
    <row r="119" spans="1:10" s="61" customFormat="1" ht="31.5" outlineLevel="1">
      <c r="A119" s="66"/>
      <c r="B119" s="67"/>
      <c r="C119" s="66" t="s">
        <v>454</v>
      </c>
      <c r="D119" s="627"/>
      <c r="E119" s="628"/>
      <c r="F119" s="619"/>
      <c r="G119" s="620"/>
      <c r="H119" s="621"/>
      <c r="I119" s="622"/>
      <c r="J119" s="82"/>
    </row>
    <row r="120" spans="1:10" s="61" customFormat="1" ht="15.75" outlineLevel="1">
      <c r="A120" s="66"/>
      <c r="B120" s="67"/>
      <c r="C120" s="75"/>
      <c r="D120" s="627"/>
      <c r="E120" s="628"/>
      <c r="F120" s="619"/>
      <c r="G120" s="620"/>
      <c r="H120" s="621"/>
      <c r="I120" s="622"/>
      <c r="J120" s="82">
        <f>F120*D120/100*H120*9/1000</f>
        <v>0</v>
      </c>
    </row>
    <row r="121" spans="1:10" s="61" customFormat="1" ht="15.75" outlineLevel="1">
      <c r="A121" s="66"/>
      <c r="B121" s="67"/>
      <c r="C121" s="75"/>
      <c r="D121" s="627"/>
      <c r="E121" s="628"/>
      <c r="F121" s="619"/>
      <c r="G121" s="620"/>
      <c r="H121" s="621"/>
      <c r="I121" s="622"/>
      <c r="J121" s="82">
        <f>F121*D121/100*H121*9/1000</f>
        <v>0</v>
      </c>
    </row>
    <row r="122" spans="1:10" s="61" customFormat="1" ht="31.5" outlineLevel="1">
      <c r="A122" s="66"/>
      <c r="B122" s="67">
        <v>2</v>
      </c>
      <c r="C122" s="66" t="s">
        <v>455</v>
      </c>
      <c r="D122" s="627"/>
      <c r="E122" s="628"/>
      <c r="F122" s="619"/>
      <c r="G122" s="620"/>
      <c r="H122" s="621"/>
      <c r="I122" s="622"/>
      <c r="J122" s="82">
        <f>SUM(J124:J125)</f>
        <v>0</v>
      </c>
    </row>
    <row r="123" spans="1:10" s="61" customFormat="1" ht="31.5" outlineLevel="1">
      <c r="A123" s="66"/>
      <c r="B123" s="67"/>
      <c r="C123" s="66" t="s">
        <v>454</v>
      </c>
      <c r="D123" s="627"/>
      <c r="E123" s="628"/>
      <c r="F123" s="619"/>
      <c r="G123" s="620"/>
      <c r="H123" s="621"/>
      <c r="I123" s="622"/>
      <c r="J123" s="82"/>
    </row>
    <row r="124" spans="1:10" s="61" customFormat="1" ht="15.75" outlineLevel="1">
      <c r="A124" s="66"/>
      <c r="B124" s="67"/>
      <c r="C124" s="75"/>
      <c r="D124" s="627"/>
      <c r="E124" s="628"/>
      <c r="F124" s="619"/>
      <c r="G124" s="620"/>
      <c r="H124" s="621"/>
      <c r="I124" s="622"/>
      <c r="J124" s="82"/>
    </row>
    <row r="125" spans="1:10" s="61" customFormat="1" ht="15.75" outlineLevel="1">
      <c r="A125" s="66"/>
      <c r="B125" s="67"/>
      <c r="C125" s="75"/>
      <c r="D125" s="627"/>
      <c r="E125" s="628"/>
      <c r="F125" s="619"/>
      <c r="G125" s="620"/>
      <c r="H125" s="621"/>
      <c r="I125" s="622"/>
      <c r="J125" s="82"/>
    </row>
    <row r="126" spans="1:10" s="61" customFormat="1" ht="15.75" outlineLevel="1">
      <c r="A126" s="83" t="s">
        <v>311</v>
      </c>
      <c r="B126" s="84"/>
      <c r="C126" s="610" t="s">
        <v>311</v>
      </c>
      <c r="D126" s="610"/>
      <c r="E126" s="610"/>
      <c r="F126" s="610"/>
      <c r="G126" s="610"/>
      <c r="H126" s="610"/>
      <c r="I126" s="611"/>
      <c r="J126" s="76">
        <f>J118+J122</f>
        <v>0</v>
      </c>
    </row>
    <row r="127" spans="1:10" s="61" customFormat="1" ht="28.5" customHeight="1">
      <c r="A127" s="586" t="s">
        <v>526</v>
      </c>
      <c r="B127" s="587"/>
      <c r="C127" s="587"/>
      <c r="D127" s="587"/>
      <c r="E127" s="587"/>
      <c r="F127" s="587"/>
      <c r="G127" s="587"/>
      <c r="H127" s="587"/>
      <c r="I127" s="587"/>
      <c r="J127" s="626"/>
    </row>
    <row r="128" spans="1:10" ht="25.5">
      <c r="A128" s="77"/>
      <c r="B128" s="78" t="s">
        <v>295</v>
      </c>
      <c r="C128" s="63" t="s">
        <v>334</v>
      </c>
      <c r="D128" s="588" t="s">
        <v>335</v>
      </c>
      <c r="E128" s="590"/>
      <c r="F128" s="588" t="s">
        <v>336</v>
      </c>
      <c r="G128" s="590"/>
      <c r="H128" s="588" t="s">
        <v>346</v>
      </c>
      <c r="I128" s="590"/>
      <c r="J128" s="63" t="s">
        <v>339</v>
      </c>
    </row>
    <row r="129" spans="1:10" ht="13.5">
      <c r="A129" s="77"/>
      <c r="B129" s="80">
        <v>1</v>
      </c>
      <c r="C129" s="80">
        <v>2</v>
      </c>
      <c r="D129" s="594">
        <v>3</v>
      </c>
      <c r="E129" s="596"/>
      <c r="F129" s="594">
        <v>4</v>
      </c>
      <c r="G129" s="596"/>
      <c r="H129" s="594">
        <v>5</v>
      </c>
      <c r="I129" s="596"/>
      <c r="J129" s="80" t="s">
        <v>345</v>
      </c>
    </row>
    <row r="130" spans="1:10" s="61" customFormat="1" ht="15.75" outlineLevel="1">
      <c r="A130" s="66"/>
      <c r="B130" s="67">
        <v>1</v>
      </c>
      <c r="C130" s="75" t="s">
        <v>667</v>
      </c>
      <c r="D130" s="617" t="s">
        <v>597</v>
      </c>
      <c r="E130" s="618"/>
      <c r="F130" s="619">
        <v>500</v>
      </c>
      <c r="G130" s="620"/>
      <c r="H130" s="621">
        <v>100</v>
      </c>
      <c r="I130" s="622"/>
      <c r="J130" s="82">
        <v>54923.98</v>
      </c>
    </row>
    <row r="131" spans="1:10" s="61" customFormat="1" ht="15.75" outlineLevel="1">
      <c r="A131" s="66"/>
      <c r="B131" s="67"/>
      <c r="C131" s="66"/>
      <c r="D131" s="617"/>
      <c r="E131" s="618"/>
      <c r="F131" s="619"/>
      <c r="G131" s="620"/>
      <c r="H131" s="621"/>
      <c r="I131" s="622"/>
      <c r="J131" s="82">
        <f aca="true" t="shared" si="4" ref="J131:J137">F131*H131</f>
        <v>0</v>
      </c>
    </row>
    <row r="132" spans="1:10" s="61" customFormat="1" ht="15.75" outlineLevel="1">
      <c r="A132" s="66"/>
      <c r="B132" s="67"/>
      <c r="C132" s="66"/>
      <c r="D132" s="617"/>
      <c r="E132" s="618"/>
      <c r="F132" s="619"/>
      <c r="G132" s="620"/>
      <c r="H132" s="621"/>
      <c r="I132" s="622"/>
      <c r="J132" s="82">
        <f t="shared" si="4"/>
        <v>0</v>
      </c>
    </row>
    <row r="133" spans="1:10" s="61" customFormat="1" ht="15.75" outlineLevel="1">
      <c r="A133" s="66"/>
      <c r="B133" s="67"/>
      <c r="C133" s="66"/>
      <c r="D133" s="617"/>
      <c r="E133" s="618"/>
      <c r="F133" s="619"/>
      <c r="G133" s="620"/>
      <c r="H133" s="621"/>
      <c r="I133" s="622"/>
      <c r="J133" s="82">
        <f t="shared" si="4"/>
        <v>0</v>
      </c>
    </row>
    <row r="134" spans="1:10" s="61" customFormat="1" ht="15.75" outlineLevel="1">
      <c r="A134" s="66"/>
      <c r="B134" s="67"/>
      <c r="C134" s="66"/>
      <c r="D134" s="617"/>
      <c r="E134" s="618"/>
      <c r="F134" s="619"/>
      <c r="G134" s="620"/>
      <c r="H134" s="621"/>
      <c r="I134" s="622"/>
      <c r="J134" s="82">
        <f t="shared" si="4"/>
        <v>0</v>
      </c>
    </row>
    <row r="135" spans="1:10" s="61" customFormat="1" ht="15.75" outlineLevel="1">
      <c r="A135" s="66"/>
      <c r="B135" s="67"/>
      <c r="C135" s="66"/>
      <c r="D135" s="617"/>
      <c r="E135" s="618"/>
      <c r="F135" s="619"/>
      <c r="G135" s="620"/>
      <c r="H135" s="621"/>
      <c r="I135" s="622"/>
      <c r="J135" s="82">
        <f t="shared" si="4"/>
        <v>0</v>
      </c>
    </row>
    <row r="136" spans="1:10" s="61" customFormat="1" ht="15.75" outlineLevel="1">
      <c r="A136" s="66"/>
      <c r="B136" s="67"/>
      <c r="C136" s="66"/>
      <c r="D136" s="617"/>
      <c r="E136" s="618"/>
      <c r="F136" s="619"/>
      <c r="G136" s="620"/>
      <c r="H136" s="621"/>
      <c r="I136" s="622"/>
      <c r="J136" s="82">
        <f t="shared" si="4"/>
        <v>0</v>
      </c>
    </row>
    <row r="137" spans="1:10" s="61" customFormat="1" ht="15.75" outlineLevel="1">
      <c r="A137" s="66"/>
      <c r="B137" s="67"/>
      <c r="C137" s="66"/>
      <c r="D137" s="617"/>
      <c r="E137" s="618"/>
      <c r="F137" s="619"/>
      <c r="G137" s="620"/>
      <c r="H137" s="621"/>
      <c r="I137" s="622"/>
      <c r="J137" s="82">
        <f t="shared" si="4"/>
        <v>0</v>
      </c>
    </row>
    <row r="138" spans="1:10" s="61" customFormat="1" ht="15.75" outlineLevel="1">
      <c r="A138" s="66"/>
      <c r="B138" s="67"/>
      <c r="C138" s="66"/>
      <c r="D138" s="617"/>
      <c r="E138" s="618"/>
      <c r="F138" s="619"/>
      <c r="G138" s="620"/>
      <c r="H138" s="621"/>
      <c r="I138" s="622"/>
      <c r="J138" s="82"/>
    </row>
    <row r="139" spans="1:10" s="61" customFormat="1" ht="15.75" outlineLevel="1">
      <c r="A139" s="83" t="s">
        <v>311</v>
      </c>
      <c r="B139" s="84"/>
      <c r="C139" s="610" t="s">
        <v>311</v>
      </c>
      <c r="D139" s="610"/>
      <c r="E139" s="610"/>
      <c r="F139" s="610"/>
      <c r="G139" s="610"/>
      <c r="H139" s="610"/>
      <c r="I139" s="611"/>
      <c r="J139" s="76">
        <f>SUM(J130:J138)</f>
        <v>54923.98</v>
      </c>
    </row>
    <row r="140" spans="1:10" s="61" customFormat="1" ht="28.5" customHeight="1">
      <c r="A140" s="586" t="s">
        <v>527</v>
      </c>
      <c r="B140" s="587"/>
      <c r="C140" s="587"/>
      <c r="D140" s="587"/>
      <c r="E140" s="587"/>
      <c r="F140" s="587"/>
      <c r="G140" s="587"/>
      <c r="H140" s="587"/>
      <c r="I140" s="587"/>
      <c r="J140" s="626"/>
    </row>
    <row r="141" spans="1:10" ht="25.5">
      <c r="A141" s="77"/>
      <c r="B141" s="78" t="s">
        <v>295</v>
      </c>
      <c r="C141" s="63" t="s">
        <v>334</v>
      </c>
      <c r="D141" s="588" t="s">
        <v>335</v>
      </c>
      <c r="E141" s="590"/>
      <c r="F141" s="588" t="s">
        <v>336</v>
      </c>
      <c r="G141" s="590"/>
      <c r="H141" s="588" t="s">
        <v>346</v>
      </c>
      <c r="I141" s="590"/>
      <c r="J141" s="63" t="s">
        <v>339</v>
      </c>
    </row>
    <row r="142" spans="1:10" ht="13.5">
      <c r="A142" s="77"/>
      <c r="B142" s="80">
        <v>1</v>
      </c>
      <c r="C142" s="80">
        <v>2</v>
      </c>
      <c r="D142" s="594">
        <v>3</v>
      </c>
      <c r="E142" s="596"/>
      <c r="F142" s="594">
        <v>4</v>
      </c>
      <c r="G142" s="596"/>
      <c r="H142" s="594">
        <v>5</v>
      </c>
      <c r="I142" s="596"/>
      <c r="J142" s="80" t="s">
        <v>345</v>
      </c>
    </row>
    <row r="143" spans="1:10" s="61" customFormat="1" ht="15.75" outlineLevel="1">
      <c r="A143" s="66"/>
      <c r="B143" s="67"/>
      <c r="C143" s="75"/>
      <c r="D143" s="617"/>
      <c r="E143" s="618"/>
      <c r="F143" s="619"/>
      <c r="G143" s="620"/>
      <c r="H143" s="621"/>
      <c r="I143" s="622"/>
      <c r="J143" s="82">
        <f>F143*H143</f>
        <v>0</v>
      </c>
    </row>
    <row r="144" spans="1:10" s="61" customFormat="1" ht="15.75" outlineLevel="1">
      <c r="A144" s="66"/>
      <c r="B144" s="67"/>
      <c r="C144" s="66"/>
      <c r="D144" s="617"/>
      <c r="E144" s="618"/>
      <c r="F144" s="619"/>
      <c r="G144" s="620"/>
      <c r="H144" s="621"/>
      <c r="I144" s="622"/>
      <c r="J144" s="82">
        <f aca="true" t="shared" si="5" ref="J144:J150">F144*H144</f>
        <v>0</v>
      </c>
    </row>
    <row r="145" spans="1:10" s="61" customFormat="1" ht="15.75" outlineLevel="1">
      <c r="A145" s="66"/>
      <c r="B145" s="67"/>
      <c r="C145" s="66"/>
      <c r="D145" s="617"/>
      <c r="E145" s="618"/>
      <c r="F145" s="619"/>
      <c r="G145" s="620"/>
      <c r="H145" s="621"/>
      <c r="I145" s="622"/>
      <c r="J145" s="82">
        <f t="shared" si="5"/>
        <v>0</v>
      </c>
    </row>
    <row r="146" spans="1:10" s="61" customFormat="1" ht="15.75" outlineLevel="1">
      <c r="A146" s="66"/>
      <c r="B146" s="67"/>
      <c r="C146" s="66"/>
      <c r="D146" s="617"/>
      <c r="E146" s="618"/>
      <c r="F146" s="619"/>
      <c r="G146" s="620"/>
      <c r="H146" s="621"/>
      <c r="I146" s="622"/>
      <c r="J146" s="82">
        <f t="shared" si="5"/>
        <v>0</v>
      </c>
    </row>
    <row r="147" spans="1:10" s="61" customFormat="1" ht="15.75" outlineLevel="1">
      <c r="A147" s="66"/>
      <c r="B147" s="67"/>
      <c r="C147" s="66"/>
      <c r="D147" s="617"/>
      <c r="E147" s="618"/>
      <c r="F147" s="619"/>
      <c r="G147" s="620"/>
      <c r="H147" s="621"/>
      <c r="I147" s="622"/>
      <c r="J147" s="82">
        <f t="shared" si="5"/>
        <v>0</v>
      </c>
    </row>
    <row r="148" spans="1:10" s="61" customFormat="1" ht="15.75" outlineLevel="1">
      <c r="A148" s="66"/>
      <c r="B148" s="67"/>
      <c r="C148" s="66"/>
      <c r="D148" s="617"/>
      <c r="E148" s="618"/>
      <c r="F148" s="619"/>
      <c r="G148" s="620"/>
      <c r="H148" s="621"/>
      <c r="I148" s="622"/>
      <c r="J148" s="82">
        <f t="shared" si="5"/>
        <v>0</v>
      </c>
    </row>
    <row r="149" spans="1:10" s="61" customFormat="1" ht="15.75" outlineLevel="1">
      <c r="A149" s="66"/>
      <c r="B149" s="67"/>
      <c r="C149" s="66"/>
      <c r="D149" s="617"/>
      <c r="E149" s="618"/>
      <c r="F149" s="619"/>
      <c r="G149" s="620"/>
      <c r="H149" s="621"/>
      <c r="I149" s="622"/>
      <c r="J149" s="82">
        <f t="shared" si="5"/>
        <v>0</v>
      </c>
    </row>
    <row r="150" spans="1:10" s="61" customFormat="1" ht="15.75" outlineLevel="1">
      <c r="A150" s="66"/>
      <c r="B150" s="67"/>
      <c r="C150" s="66"/>
      <c r="D150" s="617"/>
      <c r="E150" s="618"/>
      <c r="F150" s="619"/>
      <c r="G150" s="620"/>
      <c r="H150" s="621"/>
      <c r="I150" s="622"/>
      <c r="J150" s="82">
        <f t="shared" si="5"/>
        <v>0</v>
      </c>
    </row>
    <row r="151" spans="1:10" s="61" customFormat="1" ht="15.75" outlineLevel="1">
      <c r="A151" s="66"/>
      <c r="B151" s="67"/>
      <c r="C151" s="66"/>
      <c r="D151" s="617"/>
      <c r="E151" s="618"/>
      <c r="F151" s="619"/>
      <c r="G151" s="620"/>
      <c r="H151" s="621"/>
      <c r="I151" s="622"/>
      <c r="J151" s="82"/>
    </row>
    <row r="152" spans="1:10" s="61" customFormat="1" ht="15.75" outlineLevel="1">
      <c r="A152" s="83" t="s">
        <v>311</v>
      </c>
      <c r="B152" s="84"/>
      <c r="C152" s="610" t="s">
        <v>311</v>
      </c>
      <c r="D152" s="610"/>
      <c r="E152" s="610"/>
      <c r="F152" s="610"/>
      <c r="G152" s="610"/>
      <c r="H152" s="610"/>
      <c r="I152" s="611"/>
      <c r="J152" s="76">
        <f>SUM(J143:J151)</f>
        <v>0</v>
      </c>
    </row>
    <row r="153" spans="1:10" s="61" customFormat="1" ht="28.5" customHeight="1">
      <c r="A153" s="586" t="s">
        <v>528</v>
      </c>
      <c r="B153" s="587"/>
      <c r="C153" s="587"/>
      <c r="D153" s="587"/>
      <c r="E153" s="587"/>
      <c r="F153" s="587"/>
      <c r="G153" s="587"/>
      <c r="H153" s="587"/>
      <c r="I153" s="587"/>
      <c r="J153" s="626"/>
    </row>
    <row r="154" spans="1:10" ht="25.5">
      <c r="A154" s="77"/>
      <c r="B154" s="78" t="s">
        <v>295</v>
      </c>
      <c r="C154" s="63" t="s">
        <v>334</v>
      </c>
      <c r="D154" s="588" t="s">
        <v>335</v>
      </c>
      <c r="E154" s="590"/>
      <c r="F154" s="588" t="s">
        <v>336</v>
      </c>
      <c r="G154" s="590"/>
      <c r="H154" s="588" t="s">
        <v>346</v>
      </c>
      <c r="I154" s="590"/>
      <c r="J154" s="63" t="s">
        <v>339</v>
      </c>
    </row>
    <row r="155" spans="1:10" ht="13.5">
      <c r="A155" s="77"/>
      <c r="B155" s="80">
        <v>1</v>
      </c>
      <c r="C155" s="80">
        <v>2</v>
      </c>
      <c r="D155" s="594">
        <v>3</v>
      </c>
      <c r="E155" s="596"/>
      <c r="F155" s="594">
        <v>4</v>
      </c>
      <c r="G155" s="596"/>
      <c r="H155" s="594">
        <v>5</v>
      </c>
      <c r="I155" s="596"/>
      <c r="J155" s="80" t="s">
        <v>345</v>
      </c>
    </row>
    <row r="156" spans="1:10" s="61" customFormat="1" ht="15.75" outlineLevel="1">
      <c r="A156" s="66"/>
      <c r="B156" s="67"/>
      <c r="C156" s="75" t="s">
        <v>683</v>
      </c>
      <c r="D156" s="617"/>
      <c r="E156" s="618"/>
      <c r="F156" s="619"/>
      <c r="G156" s="620"/>
      <c r="H156" s="621"/>
      <c r="I156" s="622"/>
      <c r="J156" s="82">
        <v>60000</v>
      </c>
    </row>
    <row r="157" spans="1:10" s="61" customFormat="1" ht="15.75" outlineLevel="1">
      <c r="A157" s="66"/>
      <c r="B157" s="67"/>
      <c r="C157" s="66"/>
      <c r="D157" s="617"/>
      <c r="E157" s="618"/>
      <c r="F157" s="619"/>
      <c r="G157" s="620"/>
      <c r="H157" s="621"/>
      <c r="I157" s="622"/>
      <c r="J157" s="82">
        <f aca="true" t="shared" si="6" ref="J157:J163">F157*H157</f>
        <v>0</v>
      </c>
    </row>
    <row r="158" spans="1:10" s="61" customFormat="1" ht="15.75" outlineLevel="1">
      <c r="A158" s="66"/>
      <c r="B158" s="67"/>
      <c r="C158" s="66"/>
      <c r="D158" s="617"/>
      <c r="E158" s="618"/>
      <c r="F158" s="619"/>
      <c r="G158" s="620"/>
      <c r="H158" s="621"/>
      <c r="I158" s="622"/>
      <c r="J158" s="82">
        <f t="shared" si="6"/>
        <v>0</v>
      </c>
    </row>
    <row r="159" spans="1:10" s="61" customFormat="1" ht="15.75" outlineLevel="1">
      <c r="A159" s="66"/>
      <c r="B159" s="67"/>
      <c r="C159" s="66"/>
      <c r="D159" s="617"/>
      <c r="E159" s="618"/>
      <c r="F159" s="619"/>
      <c r="G159" s="620"/>
      <c r="H159" s="621"/>
      <c r="I159" s="622"/>
      <c r="J159" s="82">
        <f t="shared" si="6"/>
        <v>0</v>
      </c>
    </row>
    <row r="160" spans="1:10" s="61" customFormat="1" ht="15.75" outlineLevel="1">
      <c r="A160" s="66"/>
      <c r="B160" s="67"/>
      <c r="C160" s="66"/>
      <c r="D160" s="617"/>
      <c r="E160" s="618"/>
      <c r="F160" s="619"/>
      <c r="G160" s="620"/>
      <c r="H160" s="621"/>
      <c r="I160" s="622"/>
      <c r="J160" s="82">
        <f t="shared" si="6"/>
        <v>0</v>
      </c>
    </row>
    <row r="161" spans="1:10" s="61" customFormat="1" ht="15.75" outlineLevel="1">
      <c r="A161" s="66"/>
      <c r="B161" s="67"/>
      <c r="C161" s="66"/>
      <c r="D161" s="617"/>
      <c r="E161" s="618"/>
      <c r="F161" s="619"/>
      <c r="G161" s="620"/>
      <c r="H161" s="621"/>
      <c r="I161" s="622"/>
      <c r="J161" s="82">
        <f t="shared" si="6"/>
        <v>0</v>
      </c>
    </row>
    <row r="162" spans="1:10" s="61" customFormat="1" ht="15.75" outlineLevel="1">
      <c r="A162" s="66"/>
      <c r="B162" s="67"/>
      <c r="C162" s="66"/>
      <c r="D162" s="617"/>
      <c r="E162" s="618"/>
      <c r="F162" s="619"/>
      <c r="G162" s="620"/>
      <c r="H162" s="621"/>
      <c r="I162" s="622"/>
      <c r="J162" s="82">
        <f t="shared" si="6"/>
        <v>0</v>
      </c>
    </row>
    <row r="163" spans="1:10" s="61" customFormat="1" ht="15.75" outlineLevel="1">
      <c r="A163" s="66"/>
      <c r="B163" s="67"/>
      <c r="C163" s="66"/>
      <c r="D163" s="617"/>
      <c r="E163" s="618"/>
      <c r="F163" s="619"/>
      <c r="G163" s="620"/>
      <c r="H163" s="621"/>
      <c r="I163" s="622"/>
      <c r="J163" s="82">
        <f t="shared" si="6"/>
        <v>0</v>
      </c>
    </row>
    <row r="164" spans="1:10" s="61" customFormat="1" ht="15.75" outlineLevel="1">
      <c r="A164" s="66"/>
      <c r="B164" s="67"/>
      <c r="C164" s="66"/>
      <c r="D164" s="617"/>
      <c r="E164" s="618"/>
      <c r="F164" s="619"/>
      <c r="G164" s="620"/>
      <c r="H164" s="621"/>
      <c r="I164" s="622"/>
      <c r="J164" s="82"/>
    </row>
    <row r="165" spans="1:10" s="61" customFormat="1" ht="15.75" outlineLevel="1">
      <c r="A165" s="83" t="s">
        <v>311</v>
      </c>
      <c r="B165" s="84"/>
      <c r="C165" s="610" t="s">
        <v>311</v>
      </c>
      <c r="D165" s="610"/>
      <c r="E165" s="610"/>
      <c r="F165" s="610"/>
      <c r="G165" s="610"/>
      <c r="H165" s="610"/>
      <c r="I165" s="611"/>
      <c r="J165" s="76">
        <f>SUM(J156:J164)</f>
        <v>60000</v>
      </c>
    </row>
    <row r="166" spans="3:10" s="61" customFormat="1" ht="21" customHeight="1">
      <c r="C166" s="615" t="s">
        <v>353</v>
      </c>
      <c r="D166" s="615"/>
      <c r="E166" s="615"/>
      <c r="F166" s="615"/>
      <c r="G166" s="615"/>
      <c r="H166" s="615"/>
      <c r="I166" s="616"/>
      <c r="J166" s="103">
        <f>J30+J36+J49+J59+J62+J69+J87+J97+J104+J114+J126+J139+J152+J165</f>
        <v>604923.98</v>
      </c>
    </row>
    <row r="169" spans="2:10" ht="12.75">
      <c r="B169" s="79" t="s">
        <v>144</v>
      </c>
      <c r="D169" s="124"/>
      <c r="E169" s="124"/>
      <c r="F169" s="125"/>
      <c r="I169" s="124" t="s">
        <v>643</v>
      </c>
      <c r="J169" s="124"/>
    </row>
    <row r="170" spans="9:10" ht="12.75">
      <c r="I170" s="612" t="s">
        <v>354</v>
      </c>
      <c r="J170" s="612"/>
    </row>
    <row r="172" spans="2:10" ht="12.75">
      <c r="B172" s="79" t="s">
        <v>355</v>
      </c>
      <c r="D172" s="124"/>
      <c r="E172" s="124"/>
      <c r="F172" s="125"/>
      <c r="I172" s="124" t="s">
        <v>689</v>
      </c>
      <c r="J172" s="124"/>
    </row>
    <row r="173" spans="9:10" ht="12.75">
      <c r="I173" s="612" t="s">
        <v>354</v>
      </c>
      <c r="J173" s="612"/>
    </row>
    <row r="175" spans="2:10" ht="12.75">
      <c r="B175" s="79" t="s">
        <v>356</v>
      </c>
      <c r="C175" s="124"/>
      <c r="D175" s="124"/>
      <c r="F175" s="125"/>
      <c r="G175" s="124"/>
      <c r="I175" s="124"/>
      <c r="J175" s="124"/>
    </row>
    <row r="176" spans="3:10" ht="12.75">
      <c r="C176" s="612" t="s">
        <v>146</v>
      </c>
      <c r="D176" s="612"/>
      <c r="F176" s="614" t="s">
        <v>149</v>
      </c>
      <c r="G176" s="614"/>
      <c r="I176" s="612" t="s">
        <v>354</v>
      </c>
      <c r="J176" s="612"/>
    </row>
    <row r="178" spans="2:3" ht="12.75">
      <c r="B178" s="79" t="s">
        <v>357</v>
      </c>
      <c r="C178" s="218">
        <v>44574</v>
      </c>
    </row>
  </sheetData>
  <sheetProtection/>
  <mergeCells count="323">
    <mergeCell ref="B5:J5"/>
    <mergeCell ref="E7:J7"/>
    <mergeCell ref="D8:J8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30:I30"/>
    <mergeCell ref="A31:J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C36:I36"/>
    <mergeCell ref="A37:J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A49:I49"/>
    <mergeCell ref="A50:J50"/>
    <mergeCell ref="D51:E51"/>
    <mergeCell ref="H51:I51"/>
    <mergeCell ref="D52:E52"/>
    <mergeCell ref="H52:I52"/>
    <mergeCell ref="H53:I53"/>
    <mergeCell ref="D54:E54"/>
    <mergeCell ref="H54:I54"/>
    <mergeCell ref="H55:I55"/>
    <mergeCell ref="H56:I56"/>
    <mergeCell ref="H57:I57"/>
    <mergeCell ref="D58:E58"/>
    <mergeCell ref="H58:I58"/>
    <mergeCell ref="A59:I59"/>
    <mergeCell ref="A60:J60"/>
    <mergeCell ref="D61:E61"/>
    <mergeCell ref="H61:I61"/>
    <mergeCell ref="A62:I62"/>
    <mergeCell ref="A63:J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A87:I87"/>
    <mergeCell ref="A88:J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A97:I97"/>
    <mergeCell ref="A98:J98"/>
    <mergeCell ref="C99:F99"/>
    <mergeCell ref="H99:I99"/>
    <mergeCell ref="C100:F100"/>
    <mergeCell ref="H100:I100"/>
    <mergeCell ref="A104:I104"/>
    <mergeCell ref="C101:F101"/>
    <mergeCell ref="H101:I101"/>
    <mergeCell ref="C102:F102"/>
    <mergeCell ref="H102:I102"/>
    <mergeCell ref="C103:F103"/>
    <mergeCell ref="H103:I103"/>
    <mergeCell ref="A105:J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H113:I113"/>
    <mergeCell ref="D110:E110"/>
    <mergeCell ref="F110:G110"/>
    <mergeCell ref="H110:I110"/>
    <mergeCell ref="D111:E111"/>
    <mergeCell ref="F111:G111"/>
    <mergeCell ref="H111:I111"/>
    <mergeCell ref="C114:I114"/>
    <mergeCell ref="H120:I120"/>
    <mergeCell ref="C126:I126"/>
    <mergeCell ref="A127:J127"/>
    <mergeCell ref="D130:E130"/>
    <mergeCell ref="D112:E112"/>
    <mergeCell ref="F112:G112"/>
    <mergeCell ref="H112:I112"/>
    <mergeCell ref="D113:E113"/>
    <mergeCell ref="F113:G113"/>
    <mergeCell ref="A115:J115"/>
    <mergeCell ref="D116:E116"/>
    <mergeCell ref="I170:J170"/>
    <mergeCell ref="I173:J173"/>
    <mergeCell ref="C176:D176"/>
    <mergeCell ref="F176:G176"/>
    <mergeCell ref="I176:J176"/>
    <mergeCell ref="E15:G15"/>
    <mergeCell ref="H15:J15"/>
    <mergeCell ref="B10:J10"/>
    <mergeCell ref="E12:G12"/>
    <mergeCell ref="H12:J12"/>
    <mergeCell ref="E14:G14"/>
    <mergeCell ref="H14:J14"/>
    <mergeCell ref="H13:J13"/>
    <mergeCell ref="E13:G13"/>
    <mergeCell ref="H134:I134"/>
    <mergeCell ref="D135:E135"/>
    <mergeCell ref="F135:G135"/>
    <mergeCell ref="D120:E120"/>
    <mergeCell ref="F120:G120"/>
    <mergeCell ref="D121:E121"/>
    <mergeCell ref="F121:G121"/>
    <mergeCell ref="H121:I121"/>
    <mergeCell ref="D122:E122"/>
    <mergeCell ref="F122:G122"/>
    <mergeCell ref="D131:E131"/>
    <mergeCell ref="F131:G131"/>
    <mergeCell ref="D132:E132"/>
    <mergeCell ref="F132:G132"/>
    <mergeCell ref="D134:E134"/>
    <mergeCell ref="F134:G134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D151:E151"/>
    <mergeCell ref="F151:G151"/>
    <mergeCell ref="H151:I151"/>
    <mergeCell ref="C152:I152"/>
    <mergeCell ref="A153:J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H163:I163"/>
    <mergeCell ref="D160:E160"/>
    <mergeCell ref="F160:G160"/>
    <mergeCell ref="H160:I160"/>
    <mergeCell ref="D161:E161"/>
    <mergeCell ref="F161:G161"/>
    <mergeCell ref="H161:I161"/>
    <mergeCell ref="D164:E164"/>
    <mergeCell ref="F164:G164"/>
    <mergeCell ref="H164:I164"/>
    <mergeCell ref="C165:I165"/>
    <mergeCell ref="C166:I166"/>
    <mergeCell ref="D162:E162"/>
    <mergeCell ref="F162:G162"/>
    <mergeCell ref="H162:I162"/>
    <mergeCell ref="D163:E163"/>
    <mergeCell ref="F163:G163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3:E123"/>
    <mergeCell ref="F123:G123"/>
    <mergeCell ref="H123:I123"/>
    <mergeCell ref="H122:I122"/>
    <mergeCell ref="D124:E124"/>
    <mergeCell ref="F124:G124"/>
    <mergeCell ref="H124:I124"/>
    <mergeCell ref="H130:I130"/>
    <mergeCell ref="D125:E125"/>
    <mergeCell ref="F125:G125"/>
    <mergeCell ref="H125:I125"/>
    <mergeCell ref="D128:E128"/>
    <mergeCell ref="F128:G128"/>
    <mergeCell ref="H128:I128"/>
    <mergeCell ref="F141:G141"/>
    <mergeCell ref="D129:E129"/>
    <mergeCell ref="F129:G129"/>
    <mergeCell ref="H129:I129"/>
    <mergeCell ref="H132:I132"/>
    <mergeCell ref="D133:E133"/>
    <mergeCell ref="F133:G133"/>
    <mergeCell ref="H133:I133"/>
    <mergeCell ref="H131:I131"/>
    <mergeCell ref="F130:G130"/>
    <mergeCell ref="D141:E141"/>
    <mergeCell ref="D143:E143"/>
    <mergeCell ref="F143:G143"/>
    <mergeCell ref="H143:I143"/>
    <mergeCell ref="D138:E138"/>
    <mergeCell ref="F138:G138"/>
    <mergeCell ref="H138:I138"/>
    <mergeCell ref="H142:I142"/>
    <mergeCell ref="D142:E142"/>
    <mergeCell ref="F142:G142"/>
    <mergeCell ref="A140:J140"/>
    <mergeCell ref="H141:I141"/>
    <mergeCell ref="H135:I135"/>
    <mergeCell ref="D136:E136"/>
    <mergeCell ref="F136:G136"/>
    <mergeCell ref="H136:I136"/>
    <mergeCell ref="C139:I139"/>
    <mergeCell ref="D137:E137"/>
    <mergeCell ref="F137:G137"/>
    <mergeCell ref="H137:I1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4">
      <selection activeCell="P30" sqref="P30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243</v>
      </c>
    </row>
    <row r="2" ht="12.75">
      <c r="J2" s="126" t="s">
        <v>244</v>
      </c>
    </row>
    <row r="3" ht="12.75">
      <c r="J3" s="126"/>
    </row>
    <row r="4" ht="12.75">
      <c r="J4" s="126" t="s">
        <v>358</v>
      </c>
    </row>
    <row r="5" spans="2:10" s="60" customFormat="1" ht="18.75">
      <c r="B5" s="578" t="s">
        <v>290</v>
      </c>
      <c r="C5" s="578"/>
      <c r="D5" s="578"/>
      <c r="E5" s="578"/>
      <c r="F5" s="578"/>
      <c r="G5" s="578"/>
      <c r="H5" s="578"/>
      <c r="I5" s="578"/>
      <c r="J5" s="578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291</v>
      </c>
      <c r="E7" s="580" t="s">
        <v>463</v>
      </c>
      <c r="F7" s="580"/>
      <c r="G7" s="580"/>
      <c r="H7" s="580"/>
      <c r="I7" s="580"/>
      <c r="J7" s="580"/>
    </row>
    <row r="8" spans="2:10" s="60" customFormat="1" ht="19.5">
      <c r="B8" s="60" t="s">
        <v>292</v>
      </c>
      <c r="D8" s="580" t="s">
        <v>647</v>
      </c>
      <c r="E8" s="580"/>
      <c r="F8" s="580"/>
      <c r="G8" s="580"/>
      <c r="H8" s="580"/>
      <c r="I8" s="580"/>
      <c r="J8" s="580"/>
    </row>
    <row r="9" s="61" customFormat="1" ht="15.75">
      <c r="F9" s="62"/>
    </row>
    <row r="10" spans="2:10" s="61" customFormat="1" ht="15.75">
      <c r="B10" s="693" t="s">
        <v>489</v>
      </c>
      <c r="C10" s="693"/>
      <c r="D10" s="693"/>
      <c r="E10" s="693"/>
      <c r="F10" s="693"/>
      <c r="G10" s="693"/>
      <c r="H10" s="693"/>
      <c r="I10" s="693"/>
      <c r="J10" s="693"/>
    </row>
    <row r="11" s="61" customFormat="1" ht="15.75">
      <c r="F11" s="62"/>
    </row>
    <row r="12" spans="2:10" s="61" customFormat="1" ht="45" customHeight="1">
      <c r="B12" s="140" t="s">
        <v>295</v>
      </c>
      <c r="C12" s="140" t="s">
        <v>0</v>
      </c>
      <c r="D12" s="140" t="s">
        <v>490</v>
      </c>
      <c r="E12" s="684" t="s">
        <v>531</v>
      </c>
      <c r="F12" s="686"/>
      <c r="G12" s="140" t="s">
        <v>445</v>
      </c>
      <c r="H12" s="581" t="s">
        <v>473</v>
      </c>
      <c r="I12" s="581"/>
      <c r="J12" s="581"/>
    </row>
    <row r="13" spans="2:10" s="61" customFormat="1" ht="15.75">
      <c r="B13" s="140"/>
      <c r="C13" s="90" t="s">
        <v>464</v>
      </c>
      <c r="D13" s="140"/>
      <c r="E13" s="684"/>
      <c r="F13" s="686"/>
      <c r="G13" s="140"/>
      <c r="H13" s="684"/>
      <c r="I13" s="685"/>
      <c r="J13" s="686"/>
    </row>
    <row r="14" spans="2:10" s="61" customFormat="1" ht="15.75">
      <c r="B14" s="132"/>
      <c r="C14" s="66" t="s">
        <v>491</v>
      </c>
      <c r="D14" s="131">
        <v>127</v>
      </c>
      <c r="E14" s="687">
        <v>114.17</v>
      </c>
      <c r="F14" s="689"/>
      <c r="G14" s="133">
        <v>145</v>
      </c>
      <c r="H14" s="591">
        <f>D14*E14*G14-25000</f>
        <v>2077440.5499999998</v>
      </c>
      <c r="I14" s="591"/>
      <c r="J14" s="591"/>
    </row>
    <row r="15" spans="2:10" s="61" customFormat="1" ht="15.75">
      <c r="B15" s="132"/>
      <c r="C15" s="66" t="s">
        <v>448</v>
      </c>
      <c r="D15" s="131">
        <v>86</v>
      </c>
      <c r="E15" s="687">
        <v>132.53</v>
      </c>
      <c r="F15" s="689"/>
      <c r="G15" s="133">
        <v>145</v>
      </c>
      <c r="H15" s="591">
        <f>D15*E15*G15-20000</f>
        <v>1632649.1</v>
      </c>
      <c r="I15" s="591"/>
      <c r="J15" s="591"/>
    </row>
    <row r="16" spans="2:10" s="61" customFormat="1" ht="15.75">
      <c r="B16" s="140"/>
      <c r="C16" s="90" t="s">
        <v>465</v>
      </c>
      <c r="D16" s="140"/>
      <c r="E16" s="684"/>
      <c r="F16" s="686"/>
      <c r="G16" s="140"/>
      <c r="H16" s="591"/>
      <c r="I16" s="591"/>
      <c r="J16" s="591"/>
    </row>
    <row r="17" spans="2:10" s="61" customFormat="1" ht="15.75">
      <c r="B17" s="132"/>
      <c r="C17" s="66" t="s">
        <v>491</v>
      </c>
      <c r="D17" s="131">
        <v>31</v>
      </c>
      <c r="E17" s="687">
        <v>57.09</v>
      </c>
      <c r="F17" s="689"/>
      <c r="G17" s="133">
        <v>145</v>
      </c>
      <c r="H17" s="591">
        <f>D17*E17*G17-10000</f>
        <v>246619.55000000002</v>
      </c>
      <c r="I17" s="591"/>
      <c r="J17" s="591"/>
    </row>
    <row r="18" spans="2:10" s="61" customFormat="1" ht="15.75">
      <c r="B18" s="132"/>
      <c r="C18" s="66" t="s">
        <v>448</v>
      </c>
      <c r="D18" s="131">
        <v>5</v>
      </c>
      <c r="E18" s="687">
        <v>66.27</v>
      </c>
      <c r="F18" s="689"/>
      <c r="G18" s="133">
        <v>145</v>
      </c>
      <c r="H18" s="591">
        <f>D18*E18*G18-4754.95</f>
        <v>43290.799999999996</v>
      </c>
      <c r="I18" s="591"/>
      <c r="J18" s="591"/>
    </row>
    <row r="19" spans="2:10" s="95" customFormat="1" ht="24" customHeight="1">
      <c r="B19" s="134"/>
      <c r="C19" s="134" t="s">
        <v>180</v>
      </c>
      <c r="D19" s="135">
        <f>SUM(D14:D18)</f>
        <v>249</v>
      </c>
      <c r="E19" s="690"/>
      <c r="F19" s="692"/>
      <c r="G19" s="136"/>
      <c r="H19" s="695">
        <f>H14+H15+H17+H18</f>
        <v>3999999.9999999995</v>
      </c>
      <c r="I19" s="696"/>
      <c r="J19" s="697"/>
    </row>
    <row r="20" s="61" customFormat="1" ht="15.75">
      <c r="F20" s="62"/>
    </row>
    <row r="21" spans="2:6" s="141" customFormat="1" ht="15.75">
      <c r="B21" s="141" t="s">
        <v>474</v>
      </c>
      <c r="F21" s="142"/>
    </row>
    <row r="22" s="141" customFormat="1" ht="15.75">
      <c r="F22" s="142"/>
    </row>
    <row r="23" spans="1:10" s="61" customFormat="1" ht="25.5" customHeight="1">
      <c r="A23" s="586" t="s">
        <v>529</v>
      </c>
      <c r="B23" s="587"/>
      <c r="C23" s="587"/>
      <c r="D23" s="587"/>
      <c r="E23" s="587"/>
      <c r="F23" s="587"/>
      <c r="G23" s="587"/>
      <c r="H23" s="587"/>
      <c r="I23" s="587"/>
      <c r="J23" s="626"/>
    </row>
    <row r="24" spans="1:10" ht="25.5">
      <c r="A24" s="77"/>
      <c r="B24" s="78" t="s">
        <v>295</v>
      </c>
      <c r="C24" s="63" t="s">
        <v>334</v>
      </c>
      <c r="D24" s="588" t="s">
        <v>444</v>
      </c>
      <c r="E24" s="590"/>
      <c r="F24" s="588" t="s">
        <v>530</v>
      </c>
      <c r="G24" s="590"/>
      <c r="H24" s="588" t="s">
        <v>445</v>
      </c>
      <c r="I24" s="590"/>
      <c r="J24" s="63" t="s">
        <v>339</v>
      </c>
    </row>
    <row r="25" spans="1:10" ht="13.5">
      <c r="A25" s="77"/>
      <c r="B25" s="80">
        <v>1</v>
      </c>
      <c r="C25" s="80">
        <v>2</v>
      </c>
      <c r="D25" s="594">
        <v>3</v>
      </c>
      <c r="E25" s="596"/>
      <c r="F25" s="594">
        <v>4</v>
      </c>
      <c r="G25" s="596"/>
      <c r="H25" s="594">
        <v>5</v>
      </c>
      <c r="I25" s="596"/>
      <c r="J25" s="80" t="s">
        <v>362</v>
      </c>
    </row>
    <row r="26" spans="1:10" s="95" customFormat="1" ht="47.25" outlineLevel="1">
      <c r="A26" s="90"/>
      <c r="B26" s="91">
        <v>1</v>
      </c>
      <c r="C26" s="90" t="s">
        <v>532</v>
      </c>
      <c r="D26" s="649">
        <f>D27+D28</f>
        <v>213</v>
      </c>
      <c r="E26" s="650"/>
      <c r="F26" s="651" t="s">
        <v>318</v>
      </c>
      <c r="G26" s="652"/>
      <c r="H26" s="653">
        <v>145</v>
      </c>
      <c r="I26" s="654"/>
      <c r="J26" s="117">
        <f>J27+J28</f>
        <v>3710089.6500000004</v>
      </c>
    </row>
    <row r="27" spans="1:10" s="61" customFormat="1" ht="31.5" outlineLevel="1">
      <c r="A27" s="66"/>
      <c r="B27" s="67"/>
      <c r="C27" s="66" t="s">
        <v>447</v>
      </c>
      <c r="D27" s="627">
        <v>127</v>
      </c>
      <c r="E27" s="628"/>
      <c r="F27" s="619">
        <v>114.17</v>
      </c>
      <c r="G27" s="620"/>
      <c r="H27" s="621">
        <v>145</v>
      </c>
      <c r="I27" s="622"/>
      <c r="J27" s="82">
        <v>2077440.55</v>
      </c>
    </row>
    <row r="28" spans="1:10" s="61" customFormat="1" ht="15.75" outlineLevel="1">
      <c r="A28" s="66"/>
      <c r="B28" s="67"/>
      <c r="C28" s="66" t="s">
        <v>448</v>
      </c>
      <c r="D28" s="627">
        <v>86</v>
      </c>
      <c r="E28" s="628"/>
      <c r="F28" s="619">
        <v>132.53</v>
      </c>
      <c r="G28" s="620"/>
      <c r="H28" s="621">
        <v>145</v>
      </c>
      <c r="I28" s="622"/>
      <c r="J28" s="82">
        <v>1632649.1</v>
      </c>
    </row>
    <row r="29" spans="1:10" s="95" customFormat="1" ht="47.25" outlineLevel="1">
      <c r="A29" s="90"/>
      <c r="B29" s="91">
        <v>2</v>
      </c>
      <c r="C29" s="90" t="s">
        <v>533</v>
      </c>
      <c r="D29" s="649">
        <f>D30+D31</f>
        <v>36</v>
      </c>
      <c r="E29" s="650"/>
      <c r="F29" s="651"/>
      <c r="G29" s="652"/>
      <c r="H29" s="653">
        <v>145</v>
      </c>
      <c r="I29" s="654"/>
      <c r="J29" s="117">
        <f>J30+J31</f>
        <v>289910.35</v>
      </c>
    </row>
    <row r="30" spans="1:10" s="61" customFormat="1" ht="31.5" outlineLevel="1">
      <c r="A30" s="66"/>
      <c r="B30" s="67"/>
      <c r="C30" s="66" t="s">
        <v>447</v>
      </c>
      <c r="D30" s="627">
        <v>31</v>
      </c>
      <c r="E30" s="628"/>
      <c r="F30" s="619">
        <v>57.09</v>
      </c>
      <c r="G30" s="620"/>
      <c r="H30" s="621">
        <v>145</v>
      </c>
      <c r="I30" s="622"/>
      <c r="J30" s="82">
        <v>246619.55</v>
      </c>
    </row>
    <row r="31" spans="1:10" s="61" customFormat="1" ht="15.75" outlineLevel="1">
      <c r="A31" s="66"/>
      <c r="B31" s="67"/>
      <c r="C31" s="66" t="s">
        <v>448</v>
      </c>
      <c r="D31" s="627">
        <v>5</v>
      </c>
      <c r="E31" s="628"/>
      <c r="F31" s="619">
        <v>66.27</v>
      </c>
      <c r="G31" s="620"/>
      <c r="H31" s="621">
        <v>145</v>
      </c>
      <c r="I31" s="622"/>
      <c r="J31" s="82">
        <v>43290.8</v>
      </c>
    </row>
    <row r="32" spans="1:10" s="61" customFormat="1" ht="15.75" outlineLevel="1">
      <c r="A32" s="83" t="s">
        <v>311</v>
      </c>
      <c r="B32" s="84"/>
      <c r="C32" s="610" t="s">
        <v>311</v>
      </c>
      <c r="D32" s="610"/>
      <c r="E32" s="610"/>
      <c r="F32" s="610"/>
      <c r="G32" s="610"/>
      <c r="H32" s="610"/>
      <c r="I32" s="611"/>
      <c r="J32" s="76">
        <f>J26+J29</f>
        <v>4000000.0000000005</v>
      </c>
    </row>
    <row r="35" spans="2:10" ht="12.75">
      <c r="B35" s="79" t="s">
        <v>144</v>
      </c>
      <c r="D35" s="124"/>
      <c r="E35" s="124"/>
      <c r="F35" s="125"/>
      <c r="I35" s="124" t="s">
        <v>643</v>
      </c>
      <c r="J35" s="124"/>
    </row>
    <row r="36" spans="9:10" ht="12.75">
      <c r="I36" s="612" t="s">
        <v>354</v>
      </c>
      <c r="J36" s="612"/>
    </row>
    <row r="38" spans="2:10" ht="12.75">
      <c r="B38" s="79" t="s">
        <v>355</v>
      </c>
      <c r="D38" s="124"/>
      <c r="E38" s="124"/>
      <c r="F38" s="125"/>
      <c r="I38" s="124" t="s">
        <v>689</v>
      </c>
      <c r="J38" s="124"/>
    </row>
    <row r="39" spans="9:10" ht="12.75">
      <c r="I39" s="612" t="s">
        <v>354</v>
      </c>
      <c r="J39" s="612"/>
    </row>
    <row r="41" spans="2:10" ht="12.75">
      <c r="B41" s="79" t="s">
        <v>356</v>
      </c>
      <c r="C41" s="124"/>
      <c r="D41" s="124"/>
      <c r="F41" s="125" t="s">
        <v>679</v>
      </c>
      <c r="G41" s="124"/>
      <c r="I41" s="124" t="s">
        <v>689</v>
      </c>
      <c r="J41" s="124"/>
    </row>
    <row r="42" spans="3:10" ht="12.75">
      <c r="C42" s="613" t="s">
        <v>146</v>
      </c>
      <c r="D42" s="613"/>
      <c r="F42" s="614" t="s">
        <v>149</v>
      </c>
      <c r="G42" s="614"/>
      <c r="I42" s="612" t="s">
        <v>354</v>
      </c>
      <c r="J42" s="612"/>
    </row>
    <row r="44" spans="2:3" ht="12.75">
      <c r="B44" s="79" t="s">
        <v>357</v>
      </c>
      <c r="C44" s="218">
        <v>44574</v>
      </c>
    </row>
  </sheetData>
  <sheetProtection/>
  <mergeCells count="51"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  <mergeCell ref="D25:E25"/>
    <mergeCell ref="F25:G25"/>
    <mergeCell ref="H25:I25"/>
    <mergeCell ref="D26:E26"/>
    <mergeCell ref="F26:G26"/>
    <mergeCell ref="H26:I26"/>
    <mergeCell ref="H30:I30"/>
    <mergeCell ref="D27:E27"/>
    <mergeCell ref="F27:G27"/>
    <mergeCell ref="H27:I27"/>
    <mergeCell ref="D28:E28"/>
    <mergeCell ref="F28:G28"/>
    <mergeCell ref="H28:I28"/>
    <mergeCell ref="F31:G31"/>
    <mergeCell ref="H31:I31"/>
    <mergeCell ref="C32:I32"/>
    <mergeCell ref="I36:J36"/>
    <mergeCell ref="I39:J39"/>
    <mergeCell ref="D29:E29"/>
    <mergeCell ref="F29:G29"/>
    <mergeCell ref="H29:I29"/>
    <mergeCell ref="D30:E30"/>
    <mergeCell ref="F30:G30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E15:F15"/>
    <mergeCell ref="E19:F19"/>
    <mergeCell ref="E17:F17"/>
    <mergeCell ref="H17:J17"/>
    <mergeCell ref="E18:F18"/>
    <mergeCell ref="H18:J18"/>
    <mergeCell ref="H16:J16"/>
    <mergeCell ref="E16:F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2022-01-31T08:20:33Z</cp:lastPrinted>
  <dcterms:created xsi:type="dcterms:W3CDTF">2011-01-11T10:25:48Z</dcterms:created>
  <dcterms:modified xsi:type="dcterms:W3CDTF">2022-01-31T08:30:59Z</dcterms:modified>
  <cp:category/>
  <cp:version/>
  <cp:contentType/>
  <cp:contentStatus/>
</cp:coreProperties>
</file>